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4"/>
  </bookViews>
  <sheets>
    <sheet name="1кв" sheetId="25" r:id="rId1"/>
    <sheet name="2кв" sheetId="26" r:id="rId2"/>
    <sheet name="3кв" sheetId="27" r:id="rId3"/>
    <sheet name="4кв" sheetId="28" r:id="rId4"/>
    <sheet name="отчет" sheetId="29" r:id="rId5"/>
  </sheets>
  <definedNames>
    <definedName name="_xlnm.Print_Area" localSheetId="0">'1кв'!$A$1:$E$59</definedName>
    <definedName name="_xlnm.Print_Area" localSheetId="1">'2кв'!$A$1:$E$59</definedName>
    <definedName name="_xlnm.Print_Area" localSheetId="2">'3кв'!$A$1:$E$59</definedName>
    <definedName name="_xlnm.Print_Area" localSheetId="3">'4кв'!$A$1:$E$62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D26" i="29" l="1"/>
  <c r="C22" i="29"/>
  <c r="E27" i="29"/>
  <c r="C27" i="29"/>
  <c r="E38" i="28"/>
  <c r="C33" i="29" l="1"/>
  <c r="C32" i="29"/>
  <c r="C31" i="29"/>
  <c r="C28" i="29"/>
  <c r="C20" i="29"/>
  <c r="C21" i="29"/>
  <c r="C23" i="29"/>
  <c r="C24" i="29"/>
  <c r="C25" i="29"/>
  <c r="C26" i="29"/>
  <c r="C13" i="29"/>
  <c r="C6" i="29" l="1"/>
  <c r="C41" i="29"/>
  <c r="C29" i="29"/>
  <c r="E36" i="28" l="1"/>
  <c r="D38" i="28"/>
  <c r="B60" i="28"/>
  <c r="B59" i="28"/>
  <c r="B58" i="28"/>
  <c r="E35" i="28"/>
  <c r="E34" i="28"/>
  <c r="E33" i="28"/>
  <c r="E24" i="28"/>
  <c r="E22" i="28"/>
  <c r="B61" i="28" l="1"/>
  <c r="E31" i="27"/>
  <c r="E32" i="27"/>
  <c r="E33" i="27"/>
  <c r="E30" i="27"/>
  <c r="E31" i="26" l="1"/>
  <c r="E32" i="26"/>
  <c r="B57" i="27" l="1"/>
  <c r="B56" i="27"/>
  <c r="B55" i="27"/>
  <c r="D35" i="27"/>
  <c r="E24" i="27"/>
  <c r="E22" i="27"/>
  <c r="B57" i="26"/>
  <c r="B56" i="26"/>
  <c r="B55" i="26"/>
  <c r="D35" i="26"/>
  <c r="E33" i="26"/>
  <c r="E30" i="26"/>
  <c r="E24" i="26"/>
  <c r="E22" i="26"/>
  <c r="E35" i="26" s="1"/>
  <c r="E35" i="27" l="1"/>
  <c r="B58" i="27" s="1"/>
  <c r="B58" i="26"/>
  <c r="E29" i="25"/>
  <c r="D35" i="25" l="1"/>
  <c r="E31" i="25" l="1"/>
  <c r="E33" i="25"/>
  <c r="E30" i="25"/>
  <c r="B57" i="25"/>
  <c r="C16" i="29" s="1"/>
  <c r="B56" i="25"/>
  <c r="C15" i="29" s="1"/>
  <c r="B55" i="25"/>
  <c r="C14" i="29" s="1"/>
  <c r="C17" i="29" s="1"/>
  <c r="E24" i="25"/>
  <c r="E22" i="25"/>
  <c r="C19" i="29" s="1"/>
  <c r="C35" i="29" s="1"/>
  <c r="C36" i="29" s="1"/>
  <c r="E35" i="25" l="1"/>
  <c r="B58" i="25" s="1"/>
  <c r="B59" i="25" l="1"/>
  <c r="B52" i="26" s="1"/>
  <c r="B59" i="26" s="1"/>
  <c r="B52" i="27" s="1"/>
  <c r="B59" i="27" s="1"/>
  <c r="B55" i="28" s="1"/>
  <c r="B62" i="28" s="1"/>
</calcChain>
</file>

<file path=xl/sharedStrings.xml><?xml version="1.0" encoding="utf-8"?>
<sst xmlns="http://schemas.openxmlformats.org/spreadsheetml/2006/main" count="389" uniqueCount="145">
  <si>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</si>
  <si>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</si>
  <si>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</si>
  <si>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</si>
  <si>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</si>
  <si>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</si>
  <si>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</si>
  <si>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</si>
  <si>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</si>
  <si>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</si>
  <si>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</si>
  <si>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</si>
  <si>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</si>
  <si>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</si>
  <si>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</si>
  <si>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</si>
  <si>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</si>
  <si>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</si>
  <si>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</si>
  <si>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</si>
  <si>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</si>
  <si>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</si>
  <si>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</si>
  <si>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</si>
  <si>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</si>
  <si>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</si>
  <si>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</si>
  <si>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</si>
  <si>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</si>
  <si>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</si>
  <si>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 xml:space="preserve">в т.ч. Оплачено </t>
  </si>
  <si>
    <t>Услуги по дератизации и дезинфекции</t>
  </si>
  <si>
    <t xml:space="preserve">Расходы по управлению МКД </t>
  </si>
  <si>
    <t>Остаток на начало квартала</t>
  </si>
  <si>
    <t xml:space="preserve">Услуги по содержанию многоквартирного дома </t>
  </si>
  <si>
    <t xml:space="preserve">По заявке собственников </t>
  </si>
  <si>
    <t xml:space="preserve">Стоимость материалов </t>
  </si>
  <si>
    <t>г. Россошь, проспект Труда, д.38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</si>
  <si>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27 октября 2020г.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</si>
  <si>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01.11.2020 г.</t>
    </r>
  </si>
  <si>
    <t>определена приложением № 9 к договору №1 от 01.11.2020 г.</t>
  </si>
  <si>
    <t>Заказчик - Собственники МКД, в лице председателя совета МКД Ивахно Е.Н.</t>
  </si>
  <si>
    <t>1 квартал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</si>
  <si>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</si>
  <si>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</si>
  <si>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</si>
  <si>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</si>
  <si>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январь</t>
  </si>
  <si>
    <t>февраль</t>
  </si>
  <si>
    <t>март</t>
  </si>
  <si>
    <t>интернет ТТК</t>
  </si>
  <si>
    <t>интернет Ростелеком</t>
  </si>
  <si>
    <t>интернет Квант-телеком</t>
  </si>
  <si>
    <t>Итого</t>
  </si>
  <si>
    <t>ч/ч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</si>
  <si>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Ивахно Екатерины Николаевны</t>
    </r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</si>
  <si>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</si>
  <si>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</si>
  <si>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</si>
  <si>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- 6500,4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</si>
  <si>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№38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пр-к Труда, д. 38</t>
    </r>
  </si>
  <si>
    <t>опиловка деревьев (кв.37)</t>
  </si>
  <si>
    <t>Ремонт мягкой кровли (кв.71,34)</t>
  </si>
  <si>
    <t>Замена стояка КНС в квартире (кв86)</t>
  </si>
  <si>
    <t>Замена стояка ГВС кв.34 (смета)</t>
  </si>
  <si>
    <t xml:space="preserve">           2. Всего за период с "01" 01 2023 г. по "31" 03 2023 г. выполнено работ (оказано услуг) на общую сумму шестьсот шесть тысяч четыреста пятьдесят один  рубль 64 копейки</t>
  </si>
  <si>
    <t>Предъявлено населению 697882,37</t>
  </si>
  <si>
    <t>за 2 квартал 2023 года</t>
  </si>
  <si>
    <t>"30" 06 2023 г.</t>
  </si>
  <si>
    <t>2 квартал</t>
  </si>
  <si>
    <t>за 3 квартал 2023 года</t>
  </si>
  <si>
    <t>3 квартал</t>
  </si>
  <si>
    <t>сварка,ремонт мусорных контейнеров(кв55)</t>
  </si>
  <si>
    <t>ремонт мусорных контейнеров(кв55)</t>
  </si>
  <si>
    <t>замазка швов мастикой балкона(кв 55)</t>
  </si>
  <si>
    <t>монтаж проушины на дверях помещения сбора мусора</t>
  </si>
  <si>
    <t>май</t>
  </si>
  <si>
    <t xml:space="preserve">           2. Всего за период с "01" 04 2023 г. по "30" 06 2023 г. выполнено работ (оказано услуг) на общую сумму пятьсот девяносто девять тысяч тридцать пять рублей 61 копейки</t>
  </si>
  <si>
    <t>Предъявлено населению 696369,04</t>
  </si>
  <si>
    <t>Исполнитель - ООО ЖКХ "Локомотив", в лице директора  Бовкун А.А.</t>
  </si>
  <si>
    <t>"30" 09 2023 г.</t>
  </si>
  <si>
    <t>заливка тротуара бетоном по водостоку (кв.55)</t>
  </si>
  <si>
    <t>частичн.ремонт мягкой кровли на балконе (кв. 33)</t>
  </si>
  <si>
    <t>ремонт тамбурной двери 1-ого подъезда (кв. 55)</t>
  </si>
  <si>
    <t>июль</t>
  </si>
  <si>
    <t>август</t>
  </si>
  <si>
    <t>монтаж чистилок для ног 3 шт.(кв.55)</t>
  </si>
  <si>
    <t xml:space="preserve">           2. Всего за период с "01" 07 2023 г. по "30 09 2023 г. выполнено работ (оказано услуг) на общую сумму шестьсот сорок пять тысяч семьсот пятьдесят шесть рублей 37 копеек.</t>
  </si>
  <si>
    <t>Предъявлено населению 764446,16</t>
  </si>
  <si>
    <t>за 4 квартал 2023 года</t>
  </si>
  <si>
    <t>31.12.2023 г.</t>
  </si>
  <si>
    <t>4 квартал</t>
  </si>
  <si>
    <t>Ремонт тамбурной двери (кв.37)</t>
  </si>
  <si>
    <t>Монтаж поручней (смета)</t>
  </si>
  <si>
    <t>ноябрь</t>
  </si>
  <si>
    <t>декабрь</t>
  </si>
  <si>
    <t>Сварка, ремонт мусорных контейнеров (кв.55)</t>
  </si>
  <si>
    <t>Частичный ремонт мягкой кровли (кв.55)</t>
  </si>
  <si>
    <t>Реконструкция ливневых выводов</t>
  </si>
  <si>
    <t>Ремонт межпанельных швов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</si>
  <si>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</si>
  <si>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</si>
  <si>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</si>
  <si>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</si>
  <si>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</si>
  <si>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</si>
  <si>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</si>
  <si>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</si>
  <si>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</si>
  <si>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 телеком</t>
  </si>
  <si>
    <t>Итого доходов:</t>
  </si>
  <si>
    <t>Расходы:</t>
  </si>
  <si>
    <t>Дератизация, дезинсекция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</si>
  <si>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</si>
  <si>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</si>
  <si>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</si>
  <si>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</si>
  <si>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Стоимость материалов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</si>
  <si>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</si>
  <si>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</si>
  <si>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</si>
  <si>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</si>
  <si>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</si>
  <si>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</si>
  <si>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</si>
  <si>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</si>
  <si>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</si>
  <si>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</si>
  <si>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</si>
  <si>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</si>
  <si>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пр-т Труда, д. 38</t>
  </si>
  <si>
    <t>Предъявлено населению 748012,75</t>
  </si>
  <si>
    <t>Начислено всего 2906710,32</t>
  </si>
  <si>
    <t>* горячая вода на СОИ - 174442,3</t>
  </si>
  <si>
    <t>* холодная вода на СОИ - 32939,75</t>
  </si>
  <si>
    <t>* электроэнергия на СОИ- 106482,28</t>
  </si>
  <si>
    <t>* водоотведение на СОИ- 91067,21</t>
  </si>
  <si>
    <t>Непредвиденные работы 155 ч/ч</t>
  </si>
  <si>
    <t xml:space="preserve">   * Замена стояка ГВС кв.34 (смета)</t>
  </si>
  <si>
    <t xml:space="preserve">   * Ремонт межпанельных швов</t>
  </si>
  <si>
    <t xml:space="preserve">   * Монтаж поручней (смета)</t>
  </si>
  <si>
    <t>Корректировка отчета за 1,2 квартал по услуге дератизации и дезинфекции</t>
  </si>
  <si>
    <t>Корректировка отчета по услуге дератизации и дезинфекции</t>
  </si>
  <si>
    <t>1,2 квартал</t>
  </si>
  <si>
    <t xml:space="preserve">           2. Всего за период с "01" 10  2023 г. по "31" 12 2023 г. выполнено работ (оказано услуг) на общую сумму восемьсот три тысяч девяносто два рубля 25 копеек.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</si>
</sst>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  <numFmt numFmtId="167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17" fillId="0" borderId="0"/>
    <xf numFmtId="166" fontId="15" fillId="0" borderId="0" applyFill="0" applyBorder="0" applyAlignment="0" applyProtection="0"/>
    <xf numFmtId="0" fontId="15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4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13" fillId="0" borderId="1" xfId="0" applyFont="1" applyBorder="1"/>
    <xf numFmtId="0" fontId="5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3" xfId="6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8" fillId="0" borderId="0" xfId="0" applyFont="1" applyAlignment="1"/>
    <xf numFmtId="49" fontId="3" fillId="0" borderId="1" xfId="0" applyNumberFormat="1" applyFont="1" applyBorder="1"/>
    <xf numFmtId="167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7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13" fillId="0" borderId="1" xfId="6" applyFont="1" applyBorder="1" applyAlignment="1">
      <alignment wrapText="1"/>
    </xf>
    <xf numFmtId="164" fontId="4" fillId="0" borderId="1" xfId="1" applyNumberFormat="1" applyFont="1" applyBorder="1" applyAlignment="1">
      <alignment horizontal="center" vertical="center" wrapText="1"/>
    </xf>
  </cellXfs>
  <cellStyles count="7">
    <cellStyle name="Excel Built-in Normal" xfId="4"/>
    <cellStyle name="Обычный" xfId="0" builtinId="0"/>
    <cellStyle name="Обычный 2" xfId="2"/>
    <cellStyle name="Обычный 3" xfId="3"/>
    <cellStyle name="Обычный_37" xfId="6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20" zoomScaleSheetLayoutView="100" workbookViewId="0">
      <selection activeCell="E28" sqref="E28"/>
    </sheetView>
  </sheetViews>
  <sheetFormatPr defaultColWidth="9.140625" defaultRowHeight="15" x14ac:dyDescent="0.25"/>
  <cols>
    <col min="1" max="1" width="39" style="2" customWidth="1"/>
    <col min="2" max="2" width="16.57031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8.2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56</v>
      </c>
      <c r="B3" s="71"/>
      <c r="C3" s="71"/>
      <c r="D3" s="71"/>
      <c r="E3" s="71"/>
    </row>
    <row r="4" spans="1:5" s="1" customFormat="1" ht="15.6" customHeight="1" x14ac:dyDescent="0.25">
      <c r="A4" s="21" t="s">
        <v>13</v>
      </c>
      <c r="B4" s="4"/>
      <c r="C4" s="4"/>
      <c r="D4" s="72" t="s">
        <v>57</v>
      </c>
      <c r="E4" s="72"/>
    </row>
    <row r="5" spans="1:5" x14ac:dyDescent="0.25">
      <c r="A5" s="29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67" t="s">
        <v>37</v>
      </c>
      <c r="B7" s="67"/>
      <c r="C7" s="67"/>
      <c r="D7" s="67"/>
      <c r="E7" s="67"/>
    </row>
    <row r="8" spans="1:5" ht="15.75" customHeight="1" x14ac:dyDescent="0.25">
      <c r="A8" s="75" t="s">
        <v>1</v>
      </c>
      <c r="B8" s="75"/>
      <c r="C8" s="75"/>
      <c r="D8" s="75"/>
      <c r="E8" s="75"/>
    </row>
    <row r="9" spans="1:5" ht="13.9" customHeight="1" x14ac:dyDescent="0.25">
      <c r="A9" s="76" t="s">
        <v>55</v>
      </c>
      <c r="B9" s="76"/>
      <c r="C9" s="76"/>
      <c r="D9" s="76"/>
      <c r="E9" s="76"/>
    </row>
    <row r="10" spans="1:5" ht="26.25" customHeight="1" x14ac:dyDescent="0.25">
      <c r="A10" s="77" t="s">
        <v>14</v>
      </c>
      <c r="B10" s="78"/>
      <c r="C10" s="78"/>
      <c r="D10" s="78"/>
      <c r="E10" s="78"/>
    </row>
    <row r="11" spans="1:5" ht="30.75" customHeight="1" x14ac:dyDescent="0.25">
      <c r="A11" s="73" t="s">
        <v>38</v>
      </c>
      <c r="B11" s="73"/>
      <c r="C11" s="73"/>
      <c r="D11" s="73"/>
      <c r="E11" s="73"/>
    </row>
    <row r="12" spans="1:5" ht="14.25" customHeight="1" x14ac:dyDescent="0.25">
      <c r="A12" s="75" t="s">
        <v>15</v>
      </c>
      <c r="B12" s="79"/>
      <c r="C12" s="79"/>
      <c r="D12" s="79"/>
      <c r="E12" s="79"/>
    </row>
    <row r="13" spans="1:5" x14ac:dyDescent="0.25">
      <c r="A13" s="73" t="s">
        <v>22</v>
      </c>
      <c r="B13" s="73"/>
      <c r="C13" s="73"/>
      <c r="D13" s="73"/>
      <c r="E13" s="73"/>
    </row>
    <row r="14" spans="1:5" ht="21" customHeight="1" x14ac:dyDescent="0.25">
      <c r="A14" s="75" t="s">
        <v>2</v>
      </c>
      <c r="B14" s="79"/>
      <c r="C14" s="79"/>
      <c r="D14" s="79"/>
      <c r="E14" s="79"/>
    </row>
    <row r="15" spans="1:5" ht="14.25" customHeight="1" x14ac:dyDescent="0.25">
      <c r="A15" s="73" t="s">
        <v>58</v>
      </c>
      <c r="B15" s="73"/>
      <c r="C15" s="73"/>
      <c r="D15" s="73"/>
      <c r="E15" s="73"/>
    </row>
    <row r="16" spans="1:5" x14ac:dyDescent="0.25">
      <c r="A16" s="75" t="s">
        <v>16</v>
      </c>
      <c r="B16" s="79"/>
      <c r="C16" s="79"/>
      <c r="D16" s="79"/>
      <c r="E16" s="79"/>
    </row>
    <row r="17" spans="1:7" ht="32.25" customHeight="1" x14ac:dyDescent="0.25">
      <c r="A17" s="73" t="s">
        <v>17</v>
      </c>
      <c r="B17" s="73"/>
      <c r="C17" s="73"/>
      <c r="D17" s="73"/>
      <c r="E17" s="73"/>
    </row>
    <row r="18" spans="1:7" ht="64.5" customHeight="1" x14ac:dyDescent="0.25">
      <c r="A18" s="73" t="s">
        <v>39</v>
      </c>
      <c r="B18" s="73"/>
      <c r="C18" s="73"/>
      <c r="D18" s="73"/>
      <c r="E18" s="73"/>
    </row>
    <row r="19" spans="1:7" ht="36.75" customHeight="1" x14ac:dyDescent="0.25">
      <c r="A19" s="74" t="s">
        <v>60</v>
      </c>
      <c r="B19" s="74"/>
      <c r="C19" s="74"/>
      <c r="D19" s="74"/>
      <c r="E19" s="74"/>
    </row>
    <row r="20" spans="1:7" x14ac:dyDescent="0.25">
      <c r="A20" s="74"/>
      <c r="B20" s="74"/>
      <c r="C20" s="74"/>
      <c r="D20" s="74"/>
      <c r="E20" s="74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34</v>
      </c>
      <c r="B22" s="8" t="s">
        <v>40</v>
      </c>
      <c r="C22" s="3" t="s">
        <v>4</v>
      </c>
      <c r="D22" s="3">
        <v>18.87</v>
      </c>
      <c r="E22" s="7">
        <f>D22*F20*G20</f>
        <v>367987.64399999997</v>
      </c>
    </row>
    <row r="23" spans="1:7" ht="25.5" x14ac:dyDescent="0.25">
      <c r="A23" s="6" t="s">
        <v>31</v>
      </c>
      <c r="B23" s="8" t="s">
        <v>35</v>
      </c>
      <c r="C23" s="3" t="s">
        <v>4</v>
      </c>
      <c r="D23" s="3"/>
      <c r="E23" s="7">
        <v>3490.5</v>
      </c>
    </row>
    <row r="24" spans="1:7" x14ac:dyDescent="0.25">
      <c r="A24" s="6" t="s">
        <v>32</v>
      </c>
      <c r="B24" s="8" t="s">
        <v>23</v>
      </c>
      <c r="C24" s="3" t="s">
        <v>4</v>
      </c>
      <c r="D24" s="3">
        <v>5</v>
      </c>
      <c r="E24" s="7">
        <f>D24*F20*G20</f>
        <v>97506</v>
      </c>
    </row>
    <row r="25" spans="1:7" x14ac:dyDescent="0.25">
      <c r="A25" s="6" t="s">
        <v>44</v>
      </c>
      <c r="B25" s="8" t="s">
        <v>42</v>
      </c>
      <c r="C25" s="3" t="s">
        <v>24</v>
      </c>
      <c r="D25" s="3"/>
      <c r="E25" s="7">
        <v>5603.72</v>
      </c>
    </row>
    <row r="26" spans="1:7" x14ac:dyDescent="0.25">
      <c r="A26" s="6" t="s">
        <v>43</v>
      </c>
      <c r="B26" s="8" t="s">
        <v>42</v>
      </c>
      <c r="C26" s="3" t="s">
        <v>24</v>
      </c>
      <c r="D26" s="3"/>
      <c r="E26" s="7">
        <v>43613.94</v>
      </c>
    </row>
    <row r="27" spans="1:7" x14ac:dyDescent="0.25">
      <c r="A27" s="6" t="s">
        <v>45</v>
      </c>
      <c r="B27" s="8" t="s">
        <v>42</v>
      </c>
      <c r="C27" s="3" t="s">
        <v>24</v>
      </c>
      <c r="D27" s="3"/>
      <c r="E27" s="7">
        <v>22940.5</v>
      </c>
    </row>
    <row r="28" spans="1:7" x14ac:dyDescent="0.25">
      <c r="A28" s="6" t="s">
        <v>46</v>
      </c>
      <c r="B28" s="8" t="s">
        <v>42</v>
      </c>
      <c r="C28" s="3" t="s">
        <v>24</v>
      </c>
      <c r="D28" s="3"/>
      <c r="E28" s="7">
        <v>19543.560000000001</v>
      </c>
    </row>
    <row r="29" spans="1:7" x14ac:dyDescent="0.25">
      <c r="A29" s="19" t="s">
        <v>36</v>
      </c>
      <c r="B29" s="8" t="s">
        <v>42</v>
      </c>
      <c r="C29" s="22" t="s">
        <v>24</v>
      </c>
      <c r="D29" s="3"/>
      <c r="E29" s="7">
        <f>13378.76+543.02</f>
        <v>13921.78</v>
      </c>
    </row>
    <row r="30" spans="1:7" ht="17.25" customHeight="1" x14ac:dyDescent="0.25">
      <c r="A30" s="33" t="s">
        <v>61</v>
      </c>
      <c r="B30" s="25" t="s">
        <v>47</v>
      </c>
      <c r="C30" s="22" t="s">
        <v>54</v>
      </c>
      <c r="D30" s="25">
        <v>36</v>
      </c>
      <c r="E30" s="7">
        <f>D30*235.95</f>
        <v>8494.1999999999989</v>
      </c>
    </row>
    <row r="31" spans="1:7" ht="15.75" x14ac:dyDescent="0.25">
      <c r="A31" s="23" t="s">
        <v>62</v>
      </c>
      <c r="B31" s="25" t="s">
        <v>47</v>
      </c>
      <c r="C31" s="22" t="s">
        <v>54</v>
      </c>
      <c r="D31" s="25">
        <v>36</v>
      </c>
      <c r="E31" s="7">
        <f t="shared" ref="E31:E33" si="0">D31*235.95</f>
        <v>8494.1999999999989</v>
      </c>
    </row>
    <row r="32" spans="1:7" ht="15.75" x14ac:dyDescent="0.25">
      <c r="A32" s="23" t="s">
        <v>64</v>
      </c>
      <c r="B32" s="25" t="s">
        <v>48</v>
      </c>
      <c r="C32" s="22" t="s">
        <v>24</v>
      </c>
      <c r="D32" s="25"/>
      <c r="E32" s="7">
        <v>12968</v>
      </c>
    </row>
    <row r="33" spans="1:5" ht="15.75" x14ac:dyDescent="0.25">
      <c r="A33" s="26" t="s">
        <v>63</v>
      </c>
      <c r="B33" s="25" t="s">
        <v>49</v>
      </c>
      <c r="C33" s="22" t="s">
        <v>54</v>
      </c>
      <c r="D33" s="25">
        <v>8</v>
      </c>
      <c r="E33" s="7">
        <f t="shared" si="0"/>
        <v>1887.6</v>
      </c>
    </row>
    <row r="34" spans="1:5" ht="15.75" x14ac:dyDescent="0.25">
      <c r="A34" s="24"/>
      <c r="B34" s="25"/>
      <c r="C34" s="22"/>
      <c r="D34" s="25"/>
      <c r="E34" s="7"/>
    </row>
    <row r="35" spans="1:5" s="12" customFormat="1" x14ac:dyDescent="0.25">
      <c r="A35" s="20" t="s">
        <v>53</v>
      </c>
      <c r="B35" s="9"/>
      <c r="C35" s="10"/>
      <c r="D35" s="10">
        <f>SUM(D30:D33)</f>
        <v>80</v>
      </c>
      <c r="E35" s="11">
        <f>SUM(E22:E34)</f>
        <v>606451.64399999997</v>
      </c>
    </row>
    <row r="37" spans="1:5" ht="30.75" customHeight="1" x14ac:dyDescent="0.25">
      <c r="A37" s="81" t="s">
        <v>65</v>
      </c>
      <c r="B37" s="81"/>
      <c r="C37" s="81"/>
      <c r="D37" s="81"/>
      <c r="E37" s="81"/>
    </row>
    <row r="38" spans="1:5" ht="30.75" customHeight="1" x14ac:dyDescent="0.25">
      <c r="A38" s="73" t="s">
        <v>21</v>
      </c>
      <c r="B38" s="73"/>
      <c r="C38" s="73"/>
      <c r="D38" s="73"/>
      <c r="E38" s="73"/>
    </row>
    <row r="39" spans="1:5" x14ac:dyDescent="0.25">
      <c r="A39" s="73" t="s">
        <v>20</v>
      </c>
      <c r="B39" s="73"/>
      <c r="C39" s="73"/>
      <c r="D39" s="73"/>
      <c r="E39" s="73"/>
    </row>
    <row r="40" spans="1:5" ht="32.25" customHeight="1" x14ac:dyDescent="0.25">
      <c r="A40" s="73" t="s">
        <v>25</v>
      </c>
      <c r="B40" s="73"/>
      <c r="C40" s="73"/>
      <c r="D40" s="73"/>
      <c r="E40" s="73"/>
    </row>
    <row r="41" spans="1:5" x14ac:dyDescent="0.25">
      <c r="A41" s="73" t="s">
        <v>18</v>
      </c>
      <c r="B41" s="73"/>
      <c r="C41" s="73"/>
      <c r="D41" s="73"/>
      <c r="E41" s="73"/>
    </row>
    <row r="42" spans="1:5" x14ac:dyDescent="0.25">
      <c r="A42" s="82" t="s">
        <v>5</v>
      </c>
      <c r="B42" s="82"/>
      <c r="C42" s="82"/>
      <c r="D42" s="82"/>
      <c r="E42" s="82"/>
    </row>
    <row r="43" spans="1:5" x14ac:dyDescent="0.25">
      <c r="A43" s="73" t="s">
        <v>18</v>
      </c>
      <c r="B43" s="73"/>
      <c r="C43" s="73"/>
      <c r="D43" s="73"/>
      <c r="E43" s="73"/>
    </row>
    <row r="44" spans="1:5" x14ac:dyDescent="0.25">
      <c r="A44" s="83" t="s">
        <v>26</v>
      </c>
      <c r="B44" s="83"/>
      <c r="C44" s="83"/>
      <c r="D44" s="83"/>
      <c r="E44" s="83"/>
    </row>
    <row r="45" spans="1:5" x14ac:dyDescent="0.25">
      <c r="B45" s="80" t="s">
        <v>19</v>
      </c>
      <c r="C45" s="80"/>
      <c r="D45" s="80"/>
      <c r="E45" s="5" t="s">
        <v>6</v>
      </c>
    </row>
    <row r="46" spans="1:5" x14ac:dyDescent="0.25">
      <c r="A46" s="28"/>
      <c r="B46" s="28"/>
      <c r="C46" s="28"/>
      <c r="D46" s="28"/>
      <c r="E46" s="28"/>
    </row>
    <row r="47" spans="1:5" x14ac:dyDescent="0.25">
      <c r="A47" s="83" t="s">
        <v>41</v>
      </c>
      <c r="B47" s="83"/>
      <c r="C47" s="83"/>
      <c r="D47" s="83"/>
      <c r="E47" s="83"/>
    </row>
    <row r="48" spans="1:5" x14ac:dyDescent="0.25">
      <c r="B48" s="80" t="s">
        <v>19</v>
      </c>
      <c r="C48" s="80"/>
      <c r="D48" s="80"/>
      <c r="E48" s="5" t="s">
        <v>6</v>
      </c>
    </row>
    <row r="50" spans="1:2" x14ac:dyDescent="0.25">
      <c r="A50" s="17" t="s">
        <v>59</v>
      </c>
    </row>
    <row r="51" spans="1:2" x14ac:dyDescent="0.25">
      <c r="A51" s="12" t="s">
        <v>27</v>
      </c>
    </row>
    <row r="52" spans="1:2" x14ac:dyDescent="0.25">
      <c r="A52" s="2" t="s">
        <v>33</v>
      </c>
      <c r="B52" s="13">
        <v>-873636.25</v>
      </c>
    </row>
    <row r="53" spans="1:2" ht="15.75" x14ac:dyDescent="0.25">
      <c r="A53" s="14" t="s">
        <v>66</v>
      </c>
      <c r="B53" s="15"/>
    </row>
    <row r="54" spans="1:2" x14ac:dyDescent="0.25">
      <c r="A54" s="2" t="s">
        <v>30</v>
      </c>
      <c r="B54" s="15">
        <v>674638.97</v>
      </c>
    </row>
    <row r="55" spans="1:2" x14ac:dyDescent="0.25">
      <c r="A55" s="2" t="s">
        <v>50</v>
      </c>
      <c r="B55" s="15">
        <f>660*3</f>
        <v>1980</v>
      </c>
    </row>
    <row r="56" spans="1:2" x14ac:dyDescent="0.25">
      <c r="A56" s="2" t="s">
        <v>51</v>
      </c>
      <c r="B56" s="15">
        <f>150*3</f>
        <v>450</v>
      </c>
    </row>
    <row r="57" spans="1:2" x14ac:dyDescent="0.25">
      <c r="A57" s="2" t="s">
        <v>52</v>
      </c>
      <c r="B57" s="15">
        <f>300*3</f>
        <v>900</v>
      </c>
    </row>
    <row r="58" spans="1:2" ht="19.5" customHeight="1" x14ac:dyDescent="0.25">
      <c r="A58" s="27" t="s">
        <v>29</v>
      </c>
      <c r="B58" s="15">
        <f>E35</f>
        <v>606451.64399999997</v>
      </c>
    </row>
    <row r="59" spans="1:2" x14ac:dyDescent="0.25">
      <c r="A59" s="16" t="s">
        <v>28</v>
      </c>
      <c r="B59" s="13">
        <f>B52+B54+B55+B56+B57-B58</f>
        <v>-802118.924</v>
      </c>
    </row>
    <row r="61" spans="1:2" x14ac:dyDescent="0.25">
      <c r="B61" s="2">
        <v>-873636.25</v>
      </c>
    </row>
  </sheetData>
  <mergeCells count="30"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1" zoomScaleSheetLayoutView="100" workbookViewId="0">
      <selection activeCell="E28" sqref="E28"/>
    </sheetView>
  </sheetViews>
  <sheetFormatPr defaultColWidth="9.140625" defaultRowHeight="15" x14ac:dyDescent="0.25"/>
  <cols>
    <col min="1" max="1" width="39" style="2" customWidth="1"/>
    <col min="2" max="2" width="16.57031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8.2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67</v>
      </c>
      <c r="B3" s="71"/>
      <c r="C3" s="71"/>
      <c r="D3" s="71"/>
      <c r="E3" s="71"/>
    </row>
    <row r="4" spans="1:5" s="1" customFormat="1" ht="15.6" customHeight="1" x14ac:dyDescent="0.25">
      <c r="A4" s="21" t="s">
        <v>13</v>
      </c>
      <c r="B4" s="4"/>
      <c r="C4" s="4"/>
      <c r="D4" s="72" t="s">
        <v>68</v>
      </c>
      <c r="E4" s="72"/>
    </row>
    <row r="5" spans="1:5" x14ac:dyDescent="0.25">
      <c r="A5" s="32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67" t="s">
        <v>37</v>
      </c>
      <c r="B7" s="67"/>
      <c r="C7" s="67"/>
      <c r="D7" s="67"/>
      <c r="E7" s="67"/>
    </row>
    <row r="8" spans="1:5" ht="15.75" customHeight="1" x14ac:dyDescent="0.25">
      <c r="A8" s="75" t="s">
        <v>1</v>
      </c>
      <c r="B8" s="75"/>
      <c r="C8" s="75"/>
      <c r="D8" s="75"/>
      <c r="E8" s="75"/>
    </row>
    <row r="9" spans="1:5" ht="13.9" customHeight="1" x14ac:dyDescent="0.25">
      <c r="A9" s="76" t="s">
        <v>55</v>
      </c>
      <c r="B9" s="76"/>
      <c r="C9" s="76"/>
      <c r="D9" s="76"/>
      <c r="E9" s="76"/>
    </row>
    <row r="10" spans="1:5" ht="26.25" customHeight="1" x14ac:dyDescent="0.25">
      <c r="A10" s="77" t="s">
        <v>14</v>
      </c>
      <c r="B10" s="78"/>
      <c r="C10" s="78"/>
      <c r="D10" s="78"/>
      <c r="E10" s="78"/>
    </row>
    <row r="11" spans="1:5" ht="30.75" customHeight="1" x14ac:dyDescent="0.25">
      <c r="A11" s="73" t="s">
        <v>38</v>
      </c>
      <c r="B11" s="73"/>
      <c r="C11" s="73"/>
      <c r="D11" s="73"/>
      <c r="E11" s="73"/>
    </row>
    <row r="12" spans="1:5" ht="14.25" customHeight="1" x14ac:dyDescent="0.25">
      <c r="A12" s="75" t="s">
        <v>15</v>
      </c>
      <c r="B12" s="79"/>
      <c r="C12" s="79"/>
      <c r="D12" s="79"/>
      <c r="E12" s="79"/>
    </row>
    <row r="13" spans="1:5" x14ac:dyDescent="0.25">
      <c r="A13" s="73" t="s">
        <v>22</v>
      </c>
      <c r="B13" s="73"/>
      <c r="C13" s="73"/>
      <c r="D13" s="73"/>
      <c r="E13" s="73"/>
    </row>
    <row r="14" spans="1:5" ht="21" customHeight="1" x14ac:dyDescent="0.25">
      <c r="A14" s="75" t="s">
        <v>2</v>
      </c>
      <c r="B14" s="79"/>
      <c r="C14" s="79"/>
      <c r="D14" s="79"/>
      <c r="E14" s="79"/>
    </row>
    <row r="15" spans="1:5" ht="14.25" customHeight="1" x14ac:dyDescent="0.25">
      <c r="A15" s="73" t="s">
        <v>58</v>
      </c>
      <c r="B15" s="73"/>
      <c r="C15" s="73"/>
      <c r="D15" s="73"/>
      <c r="E15" s="73"/>
    </row>
    <row r="16" spans="1:5" x14ac:dyDescent="0.25">
      <c r="A16" s="75" t="s">
        <v>16</v>
      </c>
      <c r="B16" s="79"/>
      <c r="C16" s="79"/>
      <c r="D16" s="79"/>
      <c r="E16" s="79"/>
    </row>
    <row r="17" spans="1:7" ht="32.25" customHeight="1" x14ac:dyDescent="0.25">
      <c r="A17" s="73" t="s">
        <v>17</v>
      </c>
      <c r="B17" s="73"/>
      <c r="C17" s="73"/>
      <c r="D17" s="73"/>
      <c r="E17" s="73"/>
    </row>
    <row r="18" spans="1:7" ht="64.5" customHeight="1" x14ac:dyDescent="0.25">
      <c r="A18" s="73" t="s">
        <v>39</v>
      </c>
      <c r="B18" s="73"/>
      <c r="C18" s="73"/>
      <c r="D18" s="73"/>
      <c r="E18" s="73"/>
    </row>
    <row r="19" spans="1:7" ht="36.75" customHeight="1" x14ac:dyDescent="0.25">
      <c r="A19" s="74" t="s">
        <v>60</v>
      </c>
      <c r="B19" s="74"/>
      <c r="C19" s="74"/>
      <c r="D19" s="74"/>
      <c r="E19" s="74"/>
    </row>
    <row r="20" spans="1:7" x14ac:dyDescent="0.25">
      <c r="A20" s="74"/>
      <c r="B20" s="74"/>
      <c r="C20" s="74"/>
      <c r="D20" s="74"/>
      <c r="E20" s="74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34</v>
      </c>
      <c r="B22" s="8" t="s">
        <v>40</v>
      </c>
      <c r="C22" s="3" t="s">
        <v>4</v>
      </c>
      <c r="D22" s="3">
        <v>18.87</v>
      </c>
      <c r="E22" s="7">
        <f>D22*F20*G20</f>
        <v>367987.64399999997</v>
      </c>
    </row>
    <row r="23" spans="1:7" ht="25.5" x14ac:dyDescent="0.25">
      <c r="A23" s="6" t="s">
        <v>31</v>
      </c>
      <c r="B23" s="8" t="s">
        <v>35</v>
      </c>
      <c r="C23" s="3" t="s">
        <v>4</v>
      </c>
      <c r="D23" s="3"/>
      <c r="E23" s="7">
        <v>3490.5</v>
      </c>
    </row>
    <row r="24" spans="1:7" x14ac:dyDescent="0.25">
      <c r="A24" s="6" t="s">
        <v>32</v>
      </c>
      <c r="B24" s="8" t="s">
        <v>23</v>
      </c>
      <c r="C24" s="3" t="s">
        <v>4</v>
      </c>
      <c r="D24" s="3">
        <v>5</v>
      </c>
      <c r="E24" s="7">
        <f>D24*F20*G20</f>
        <v>97506</v>
      </c>
    </row>
    <row r="25" spans="1:7" x14ac:dyDescent="0.25">
      <c r="A25" s="6" t="s">
        <v>44</v>
      </c>
      <c r="B25" s="8" t="s">
        <v>69</v>
      </c>
      <c r="C25" s="3" t="s">
        <v>24</v>
      </c>
      <c r="D25" s="3"/>
      <c r="E25" s="7">
        <v>13763.42</v>
      </c>
    </row>
    <row r="26" spans="1:7" x14ac:dyDescent="0.25">
      <c r="A26" s="6" t="s">
        <v>43</v>
      </c>
      <c r="B26" s="8" t="s">
        <v>69</v>
      </c>
      <c r="C26" s="3" t="s">
        <v>24</v>
      </c>
      <c r="D26" s="3"/>
      <c r="E26" s="7">
        <v>43613.94</v>
      </c>
    </row>
    <row r="27" spans="1:7" x14ac:dyDescent="0.25">
      <c r="A27" s="6" t="s">
        <v>45</v>
      </c>
      <c r="B27" s="8" t="s">
        <v>69</v>
      </c>
      <c r="C27" s="3" t="s">
        <v>24</v>
      </c>
      <c r="D27" s="3"/>
      <c r="E27" s="7">
        <v>31331</v>
      </c>
    </row>
    <row r="28" spans="1:7" x14ac:dyDescent="0.25">
      <c r="A28" s="6" t="s">
        <v>46</v>
      </c>
      <c r="B28" s="8" t="s">
        <v>69</v>
      </c>
      <c r="C28" s="3" t="s">
        <v>24</v>
      </c>
      <c r="D28" s="3"/>
      <c r="E28" s="7">
        <v>32318.05</v>
      </c>
    </row>
    <row r="29" spans="1:7" x14ac:dyDescent="0.25">
      <c r="A29" s="19" t="s">
        <v>36</v>
      </c>
      <c r="B29" s="8" t="s">
        <v>69</v>
      </c>
      <c r="C29" s="22" t="s">
        <v>24</v>
      </c>
      <c r="D29" s="3"/>
      <c r="E29" s="7">
        <v>5249.86</v>
      </c>
    </row>
    <row r="30" spans="1:7" ht="30" x14ac:dyDescent="0.25">
      <c r="A30" s="33" t="s">
        <v>72</v>
      </c>
      <c r="B30" s="25" t="s">
        <v>76</v>
      </c>
      <c r="C30" s="22" t="s">
        <v>54</v>
      </c>
      <c r="D30" s="25">
        <v>6</v>
      </c>
      <c r="E30" s="7">
        <f>D30*235.95</f>
        <v>1415.6999999999998</v>
      </c>
    </row>
    <row r="31" spans="1:7" ht="15.75" x14ac:dyDescent="0.25">
      <c r="A31" s="23" t="s">
        <v>73</v>
      </c>
      <c r="B31" s="25" t="s">
        <v>76</v>
      </c>
      <c r="C31" s="22" t="s">
        <v>54</v>
      </c>
      <c r="D31" s="25">
        <v>4</v>
      </c>
      <c r="E31" s="7">
        <f>D31*235.95</f>
        <v>943.8</v>
      </c>
    </row>
    <row r="32" spans="1:7" ht="18" customHeight="1" x14ac:dyDescent="0.25">
      <c r="A32" s="23" t="s">
        <v>74</v>
      </c>
      <c r="B32" s="25" t="s">
        <v>76</v>
      </c>
      <c r="C32" s="22" t="s">
        <v>54</v>
      </c>
      <c r="D32" s="25">
        <v>4</v>
      </c>
      <c r="E32" s="7">
        <f t="shared" ref="E32:E33" si="0">D32*235.95</f>
        <v>943.8</v>
      </c>
    </row>
    <row r="33" spans="1:5" ht="31.5" x14ac:dyDescent="0.25">
      <c r="A33" s="26" t="s">
        <v>75</v>
      </c>
      <c r="B33" s="25" t="s">
        <v>76</v>
      </c>
      <c r="C33" s="22" t="s">
        <v>54</v>
      </c>
      <c r="D33" s="25">
        <v>2</v>
      </c>
      <c r="E33" s="7">
        <f t="shared" si="0"/>
        <v>471.9</v>
      </c>
    </row>
    <row r="34" spans="1:5" ht="15.75" x14ac:dyDescent="0.25">
      <c r="A34" s="24"/>
      <c r="B34" s="25"/>
      <c r="C34" s="22"/>
      <c r="D34" s="25"/>
      <c r="E34" s="7"/>
    </row>
    <row r="35" spans="1:5" s="12" customFormat="1" x14ac:dyDescent="0.25">
      <c r="A35" s="20" t="s">
        <v>53</v>
      </c>
      <c r="B35" s="9"/>
      <c r="C35" s="10"/>
      <c r="D35" s="10">
        <f>SUM(D30:D33)</f>
        <v>16</v>
      </c>
      <c r="E35" s="11">
        <f>SUM(E22:E34)</f>
        <v>599035.61400000006</v>
      </c>
    </row>
    <row r="37" spans="1:5" ht="30.75" customHeight="1" x14ac:dyDescent="0.25">
      <c r="A37" s="81" t="s">
        <v>77</v>
      </c>
      <c r="B37" s="81"/>
      <c r="C37" s="81"/>
      <c r="D37" s="81"/>
      <c r="E37" s="81"/>
    </row>
    <row r="38" spans="1:5" ht="30.75" customHeight="1" x14ac:dyDescent="0.25">
      <c r="A38" s="73" t="s">
        <v>21</v>
      </c>
      <c r="B38" s="73"/>
      <c r="C38" s="73"/>
      <c r="D38" s="73"/>
      <c r="E38" s="73"/>
    </row>
    <row r="39" spans="1:5" x14ac:dyDescent="0.25">
      <c r="A39" s="73" t="s">
        <v>20</v>
      </c>
      <c r="B39" s="73"/>
      <c r="C39" s="73"/>
      <c r="D39" s="73"/>
      <c r="E39" s="73"/>
    </row>
    <row r="40" spans="1:5" ht="32.25" customHeight="1" x14ac:dyDescent="0.25">
      <c r="A40" s="73" t="s">
        <v>25</v>
      </c>
      <c r="B40" s="73"/>
      <c r="C40" s="73"/>
      <c r="D40" s="73"/>
      <c r="E40" s="73"/>
    </row>
    <row r="41" spans="1:5" x14ac:dyDescent="0.25">
      <c r="A41" s="73" t="s">
        <v>18</v>
      </c>
      <c r="B41" s="73"/>
      <c r="C41" s="73"/>
      <c r="D41" s="73"/>
      <c r="E41" s="73"/>
    </row>
    <row r="42" spans="1:5" x14ac:dyDescent="0.25">
      <c r="A42" s="82" t="s">
        <v>5</v>
      </c>
      <c r="B42" s="82"/>
      <c r="C42" s="82"/>
      <c r="D42" s="82"/>
      <c r="E42" s="82"/>
    </row>
    <row r="43" spans="1:5" x14ac:dyDescent="0.25">
      <c r="A43" s="73" t="s">
        <v>18</v>
      </c>
      <c r="B43" s="73"/>
      <c r="C43" s="73"/>
      <c r="D43" s="73"/>
      <c r="E43" s="73"/>
    </row>
    <row r="44" spans="1:5" x14ac:dyDescent="0.25">
      <c r="A44" s="83" t="s">
        <v>79</v>
      </c>
      <c r="B44" s="83"/>
      <c r="C44" s="83"/>
      <c r="D44" s="83"/>
      <c r="E44" s="83"/>
    </row>
    <row r="45" spans="1:5" x14ac:dyDescent="0.25">
      <c r="B45" s="80" t="s">
        <v>19</v>
      </c>
      <c r="C45" s="80"/>
      <c r="D45" s="80"/>
      <c r="E45" s="5" t="s">
        <v>6</v>
      </c>
    </row>
    <row r="46" spans="1:5" x14ac:dyDescent="0.25">
      <c r="A46" s="31"/>
      <c r="B46" s="31"/>
      <c r="C46" s="31"/>
      <c r="D46" s="31"/>
      <c r="E46" s="31"/>
    </row>
    <row r="47" spans="1:5" x14ac:dyDescent="0.25">
      <c r="A47" s="83" t="s">
        <v>41</v>
      </c>
      <c r="B47" s="83"/>
      <c r="C47" s="83"/>
      <c r="D47" s="83"/>
      <c r="E47" s="83"/>
    </row>
    <row r="48" spans="1:5" x14ac:dyDescent="0.25">
      <c r="B48" s="80" t="s">
        <v>19</v>
      </c>
      <c r="C48" s="80"/>
      <c r="D48" s="80"/>
      <c r="E48" s="5" t="s">
        <v>6</v>
      </c>
    </row>
    <row r="50" spans="1:2" x14ac:dyDescent="0.25">
      <c r="A50" s="17" t="s">
        <v>59</v>
      </c>
    </row>
    <row r="51" spans="1:2" x14ac:dyDescent="0.25">
      <c r="A51" s="12" t="s">
        <v>27</v>
      </c>
    </row>
    <row r="52" spans="1:2" x14ac:dyDescent="0.25">
      <c r="A52" s="2" t="s">
        <v>33</v>
      </c>
      <c r="B52" s="13">
        <f>'1кв'!B59</f>
        <v>-802118.924</v>
      </c>
    </row>
    <row r="53" spans="1:2" ht="15.75" x14ac:dyDescent="0.25">
      <c r="A53" s="14" t="s">
        <v>78</v>
      </c>
      <c r="B53" s="15"/>
    </row>
    <row r="54" spans="1:2" x14ac:dyDescent="0.25">
      <c r="A54" s="2" t="s">
        <v>30</v>
      </c>
      <c r="B54" s="15">
        <v>715390.34</v>
      </c>
    </row>
    <row r="55" spans="1:2" x14ac:dyDescent="0.25">
      <c r="A55" s="2" t="s">
        <v>50</v>
      </c>
      <c r="B55" s="15">
        <f>660*3</f>
        <v>1980</v>
      </c>
    </row>
    <row r="56" spans="1:2" x14ac:dyDescent="0.25">
      <c r="A56" s="2" t="s">
        <v>51</v>
      </c>
      <c r="B56" s="15">
        <f>150*3</f>
        <v>450</v>
      </c>
    </row>
    <row r="57" spans="1:2" x14ac:dyDescent="0.25">
      <c r="A57" s="2" t="s">
        <v>52</v>
      </c>
      <c r="B57" s="15">
        <f>300*3</f>
        <v>900</v>
      </c>
    </row>
    <row r="58" spans="1:2" ht="19.5" customHeight="1" x14ac:dyDescent="0.25">
      <c r="A58" s="30" t="s">
        <v>29</v>
      </c>
      <c r="B58" s="15">
        <f>E35</f>
        <v>599035.61400000006</v>
      </c>
    </row>
    <row r="59" spans="1:2" x14ac:dyDescent="0.25">
      <c r="A59" s="16" t="s">
        <v>28</v>
      </c>
      <c r="B59" s="13">
        <f>B52+B54+B55+B56+B57-B58</f>
        <v>-682434.19800000009</v>
      </c>
    </row>
  </sheetData>
  <mergeCells count="30"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43" zoomScaleSheetLayoutView="100" workbookViewId="0">
      <selection activeCell="B61" sqref="B61"/>
    </sheetView>
  </sheetViews>
  <sheetFormatPr defaultColWidth="9.140625" defaultRowHeight="15" x14ac:dyDescent="0.25"/>
  <cols>
    <col min="1" max="1" width="39" style="2" customWidth="1"/>
    <col min="2" max="2" width="16.57031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8.2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70</v>
      </c>
      <c r="B3" s="71"/>
      <c r="C3" s="71"/>
      <c r="D3" s="71"/>
      <c r="E3" s="71"/>
    </row>
    <row r="4" spans="1:5" s="1" customFormat="1" ht="15.6" customHeight="1" x14ac:dyDescent="0.25">
      <c r="A4" s="21" t="s">
        <v>13</v>
      </c>
      <c r="B4" s="4"/>
      <c r="C4" s="4"/>
      <c r="D4" s="72" t="s">
        <v>80</v>
      </c>
      <c r="E4" s="72"/>
    </row>
    <row r="5" spans="1:5" x14ac:dyDescent="0.25">
      <c r="A5" s="32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67" t="s">
        <v>37</v>
      </c>
      <c r="B7" s="67"/>
      <c r="C7" s="67"/>
      <c r="D7" s="67"/>
      <c r="E7" s="67"/>
    </row>
    <row r="8" spans="1:5" ht="15.75" customHeight="1" x14ac:dyDescent="0.25">
      <c r="A8" s="75" t="s">
        <v>1</v>
      </c>
      <c r="B8" s="75"/>
      <c r="C8" s="75"/>
      <c r="D8" s="75"/>
      <c r="E8" s="75"/>
    </row>
    <row r="9" spans="1:5" ht="13.9" customHeight="1" x14ac:dyDescent="0.25">
      <c r="A9" s="76" t="s">
        <v>55</v>
      </c>
      <c r="B9" s="76"/>
      <c r="C9" s="76"/>
      <c r="D9" s="76"/>
      <c r="E9" s="76"/>
    </row>
    <row r="10" spans="1:5" ht="26.25" customHeight="1" x14ac:dyDescent="0.25">
      <c r="A10" s="77" t="s">
        <v>14</v>
      </c>
      <c r="B10" s="78"/>
      <c r="C10" s="78"/>
      <c r="D10" s="78"/>
      <c r="E10" s="78"/>
    </row>
    <row r="11" spans="1:5" ht="30.75" customHeight="1" x14ac:dyDescent="0.25">
      <c r="A11" s="73" t="s">
        <v>38</v>
      </c>
      <c r="B11" s="73"/>
      <c r="C11" s="73"/>
      <c r="D11" s="73"/>
      <c r="E11" s="73"/>
    </row>
    <row r="12" spans="1:5" ht="14.25" customHeight="1" x14ac:dyDescent="0.25">
      <c r="A12" s="75" t="s">
        <v>15</v>
      </c>
      <c r="B12" s="79"/>
      <c r="C12" s="79"/>
      <c r="D12" s="79"/>
      <c r="E12" s="79"/>
    </row>
    <row r="13" spans="1:5" x14ac:dyDescent="0.25">
      <c r="A13" s="73" t="s">
        <v>22</v>
      </c>
      <c r="B13" s="73"/>
      <c r="C13" s="73"/>
      <c r="D13" s="73"/>
      <c r="E13" s="73"/>
    </row>
    <row r="14" spans="1:5" ht="21" customHeight="1" x14ac:dyDescent="0.25">
      <c r="A14" s="75" t="s">
        <v>2</v>
      </c>
      <c r="B14" s="79"/>
      <c r="C14" s="79"/>
      <c r="D14" s="79"/>
      <c r="E14" s="79"/>
    </row>
    <row r="15" spans="1:5" ht="14.25" customHeight="1" x14ac:dyDescent="0.25">
      <c r="A15" s="73" t="s">
        <v>58</v>
      </c>
      <c r="B15" s="73"/>
      <c r="C15" s="73"/>
      <c r="D15" s="73"/>
      <c r="E15" s="73"/>
    </row>
    <row r="16" spans="1:5" x14ac:dyDescent="0.25">
      <c r="A16" s="75" t="s">
        <v>16</v>
      </c>
      <c r="B16" s="79"/>
      <c r="C16" s="79"/>
      <c r="D16" s="79"/>
      <c r="E16" s="79"/>
    </row>
    <row r="17" spans="1:7" ht="32.25" customHeight="1" x14ac:dyDescent="0.25">
      <c r="A17" s="73" t="s">
        <v>17</v>
      </c>
      <c r="B17" s="73"/>
      <c r="C17" s="73"/>
      <c r="D17" s="73"/>
      <c r="E17" s="73"/>
    </row>
    <row r="18" spans="1:7" ht="64.5" customHeight="1" x14ac:dyDescent="0.25">
      <c r="A18" s="73" t="s">
        <v>39</v>
      </c>
      <c r="B18" s="73"/>
      <c r="C18" s="73"/>
      <c r="D18" s="73"/>
      <c r="E18" s="73"/>
    </row>
    <row r="19" spans="1:7" ht="36.75" customHeight="1" x14ac:dyDescent="0.25">
      <c r="A19" s="74" t="s">
        <v>60</v>
      </c>
      <c r="B19" s="74"/>
      <c r="C19" s="74"/>
      <c r="D19" s="74"/>
      <c r="E19" s="74"/>
    </row>
    <row r="20" spans="1:7" x14ac:dyDescent="0.25">
      <c r="A20" s="74"/>
      <c r="B20" s="74"/>
      <c r="C20" s="74"/>
      <c r="D20" s="74"/>
      <c r="E20" s="74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34</v>
      </c>
      <c r="B22" s="8" t="s">
        <v>40</v>
      </c>
      <c r="C22" s="3" t="s">
        <v>4</v>
      </c>
      <c r="D22" s="3">
        <v>20.55</v>
      </c>
      <c r="E22" s="7">
        <f>D22*F20*G20</f>
        <v>400749.66000000003</v>
      </c>
    </row>
    <row r="23" spans="1:7" ht="25.5" x14ac:dyDescent="0.25">
      <c r="A23" s="6" t="s">
        <v>31</v>
      </c>
      <c r="B23" s="8" t="s">
        <v>35</v>
      </c>
      <c r="C23" s="3" t="s">
        <v>4</v>
      </c>
      <c r="D23" s="3"/>
      <c r="E23" s="7">
        <v>3490.5</v>
      </c>
    </row>
    <row r="24" spans="1:7" x14ac:dyDescent="0.25">
      <c r="A24" s="6" t="s">
        <v>32</v>
      </c>
      <c r="B24" s="8" t="s">
        <v>23</v>
      </c>
      <c r="C24" s="3" t="s">
        <v>4</v>
      </c>
      <c r="D24" s="3">
        <v>5.6</v>
      </c>
      <c r="E24" s="7">
        <f>D24*F20*G20</f>
        <v>109206.72</v>
      </c>
    </row>
    <row r="25" spans="1:7" x14ac:dyDescent="0.25">
      <c r="A25" s="6" t="s">
        <v>44</v>
      </c>
      <c r="B25" s="8" t="s">
        <v>71</v>
      </c>
      <c r="C25" s="3" t="s">
        <v>24</v>
      </c>
      <c r="D25" s="3"/>
      <c r="E25" s="7">
        <v>5404.33</v>
      </c>
    </row>
    <row r="26" spans="1:7" x14ac:dyDescent="0.25">
      <c r="A26" s="6" t="s">
        <v>43</v>
      </c>
      <c r="B26" s="8" t="s">
        <v>71</v>
      </c>
      <c r="C26" s="3" t="s">
        <v>24</v>
      </c>
      <c r="D26" s="3"/>
      <c r="E26" s="7">
        <v>43613.94</v>
      </c>
    </row>
    <row r="27" spans="1:7" x14ac:dyDescent="0.25">
      <c r="A27" s="6" t="s">
        <v>45</v>
      </c>
      <c r="B27" s="8" t="s">
        <v>71</v>
      </c>
      <c r="C27" s="3" t="s">
        <v>24</v>
      </c>
      <c r="D27" s="3"/>
      <c r="E27" s="7">
        <v>28066.95</v>
      </c>
    </row>
    <row r="28" spans="1:7" x14ac:dyDescent="0.25">
      <c r="A28" s="6" t="s">
        <v>46</v>
      </c>
      <c r="B28" s="8" t="s">
        <v>71</v>
      </c>
      <c r="C28" s="3" t="s">
        <v>24</v>
      </c>
      <c r="D28" s="3"/>
      <c r="E28" s="7">
        <v>19231.41</v>
      </c>
    </row>
    <row r="29" spans="1:7" x14ac:dyDescent="0.25">
      <c r="A29" s="19" t="s">
        <v>36</v>
      </c>
      <c r="B29" s="8" t="s">
        <v>71</v>
      </c>
      <c r="C29" s="22" t="s">
        <v>24</v>
      </c>
      <c r="D29" s="3"/>
      <c r="E29" s="7">
        <v>25590.06</v>
      </c>
    </row>
    <row r="30" spans="1:7" ht="30" x14ac:dyDescent="0.25">
      <c r="A30" s="33" t="s">
        <v>81</v>
      </c>
      <c r="B30" s="25" t="s">
        <v>84</v>
      </c>
      <c r="C30" s="22" t="s">
        <v>54</v>
      </c>
      <c r="D30" s="25">
        <v>2</v>
      </c>
      <c r="E30" s="7">
        <f>D30*260.07</f>
        <v>520.14</v>
      </c>
    </row>
    <row r="31" spans="1:7" ht="15.75" x14ac:dyDescent="0.25">
      <c r="A31" s="23" t="s">
        <v>86</v>
      </c>
      <c r="B31" s="25" t="s">
        <v>84</v>
      </c>
      <c r="C31" s="22" t="s">
        <v>54</v>
      </c>
      <c r="D31" s="25">
        <v>2</v>
      </c>
      <c r="E31" s="7">
        <f t="shared" ref="E31:E33" si="0">D31*260.07</f>
        <v>520.14</v>
      </c>
    </row>
    <row r="32" spans="1:7" ht="31.5" x14ac:dyDescent="0.25">
      <c r="A32" s="23" t="s">
        <v>82</v>
      </c>
      <c r="B32" s="25" t="s">
        <v>84</v>
      </c>
      <c r="C32" s="22" t="s">
        <v>54</v>
      </c>
      <c r="D32" s="25">
        <v>8</v>
      </c>
      <c r="E32" s="7">
        <f t="shared" si="0"/>
        <v>2080.56</v>
      </c>
    </row>
    <row r="33" spans="1:5" ht="31.5" x14ac:dyDescent="0.25">
      <c r="A33" s="26" t="s">
        <v>83</v>
      </c>
      <c r="B33" s="25" t="s">
        <v>85</v>
      </c>
      <c r="C33" s="22" t="s">
        <v>54</v>
      </c>
      <c r="D33" s="25">
        <v>28</v>
      </c>
      <c r="E33" s="7">
        <f t="shared" si="0"/>
        <v>7281.96</v>
      </c>
    </row>
    <row r="34" spans="1:5" ht="15.75" x14ac:dyDescent="0.25">
      <c r="A34" s="24"/>
      <c r="B34" s="25"/>
      <c r="C34" s="22"/>
      <c r="D34" s="25"/>
      <c r="E34" s="7"/>
    </row>
    <row r="35" spans="1:5" s="12" customFormat="1" x14ac:dyDescent="0.25">
      <c r="A35" s="20" t="s">
        <v>53</v>
      </c>
      <c r="B35" s="9"/>
      <c r="C35" s="10"/>
      <c r="D35" s="10">
        <f>SUM(D30:D33)</f>
        <v>40</v>
      </c>
      <c r="E35" s="11">
        <f>SUM(E22:E34)</f>
        <v>645756.37000000011</v>
      </c>
    </row>
    <row r="37" spans="1:5" ht="30.75" customHeight="1" x14ac:dyDescent="0.25">
      <c r="A37" s="81" t="s">
        <v>87</v>
      </c>
      <c r="B37" s="81"/>
      <c r="C37" s="81"/>
      <c r="D37" s="81"/>
      <c r="E37" s="81"/>
    </row>
    <row r="38" spans="1:5" ht="30.75" customHeight="1" x14ac:dyDescent="0.25">
      <c r="A38" s="73" t="s">
        <v>21</v>
      </c>
      <c r="B38" s="73"/>
      <c r="C38" s="73"/>
      <c r="D38" s="73"/>
      <c r="E38" s="73"/>
    </row>
    <row r="39" spans="1:5" x14ac:dyDescent="0.25">
      <c r="A39" s="73" t="s">
        <v>20</v>
      </c>
      <c r="B39" s="73"/>
      <c r="C39" s="73"/>
      <c r="D39" s="73"/>
      <c r="E39" s="73"/>
    </row>
    <row r="40" spans="1:5" ht="32.25" customHeight="1" x14ac:dyDescent="0.25">
      <c r="A40" s="73" t="s">
        <v>25</v>
      </c>
      <c r="B40" s="73"/>
      <c r="C40" s="73"/>
      <c r="D40" s="73"/>
      <c r="E40" s="73"/>
    </row>
    <row r="41" spans="1:5" x14ac:dyDescent="0.25">
      <c r="A41" s="73" t="s">
        <v>18</v>
      </c>
      <c r="B41" s="73"/>
      <c r="C41" s="73"/>
      <c r="D41" s="73"/>
      <c r="E41" s="73"/>
    </row>
    <row r="42" spans="1:5" x14ac:dyDescent="0.25">
      <c r="A42" s="82" t="s">
        <v>5</v>
      </c>
      <c r="B42" s="82"/>
      <c r="C42" s="82"/>
      <c r="D42" s="82"/>
      <c r="E42" s="82"/>
    </row>
    <row r="43" spans="1:5" x14ac:dyDescent="0.25">
      <c r="A43" s="73" t="s">
        <v>18</v>
      </c>
      <c r="B43" s="73"/>
      <c r="C43" s="73"/>
      <c r="D43" s="73"/>
      <c r="E43" s="73"/>
    </row>
    <row r="44" spans="1:5" x14ac:dyDescent="0.25">
      <c r="A44" s="83" t="s">
        <v>79</v>
      </c>
      <c r="B44" s="83"/>
      <c r="C44" s="83"/>
      <c r="D44" s="83"/>
      <c r="E44" s="83"/>
    </row>
    <row r="45" spans="1:5" x14ac:dyDescent="0.25">
      <c r="B45" s="80" t="s">
        <v>19</v>
      </c>
      <c r="C45" s="80"/>
      <c r="D45" s="80"/>
      <c r="E45" s="5" t="s">
        <v>6</v>
      </c>
    </row>
    <row r="46" spans="1:5" x14ac:dyDescent="0.25">
      <c r="A46" s="31"/>
      <c r="B46" s="31"/>
      <c r="C46" s="31"/>
      <c r="D46" s="31"/>
      <c r="E46" s="31"/>
    </row>
    <row r="47" spans="1:5" x14ac:dyDescent="0.25">
      <c r="A47" s="83" t="s">
        <v>41</v>
      </c>
      <c r="B47" s="83"/>
      <c r="C47" s="83"/>
      <c r="D47" s="83"/>
      <c r="E47" s="83"/>
    </row>
    <row r="48" spans="1:5" x14ac:dyDescent="0.25">
      <c r="B48" s="80" t="s">
        <v>19</v>
      </c>
      <c r="C48" s="80"/>
      <c r="D48" s="80"/>
      <c r="E48" s="5" t="s">
        <v>6</v>
      </c>
    </row>
    <row r="50" spans="1:2" x14ac:dyDescent="0.25">
      <c r="A50" s="17" t="s">
        <v>59</v>
      </c>
    </row>
    <row r="51" spans="1:2" x14ac:dyDescent="0.25">
      <c r="A51" s="12" t="s">
        <v>27</v>
      </c>
    </row>
    <row r="52" spans="1:2" x14ac:dyDescent="0.25">
      <c r="A52" s="2" t="s">
        <v>33</v>
      </c>
      <c r="B52" s="13">
        <f>'2кв'!B59</f>
        <v>-682434.19800000009</v>
      </c>
    </row>
    <row r="53" spans="1:2" ht="15.75" x14ac:dyDescent="0.25">
      <c r="A53" s="14" t="s">
        <v>88</v>
      </c>
      <c r="B53" s="15"/>
    </row>
    <row r="54" spans="1:2" x14ac:dyDescent="0.25">
      <c r="A54" s="2" t="s">
        <v>30</v>
      </c>
      <c r="B54" s="15">
        <v>745180.65</v>
      </c>
    </row>
    <row r="55" spans="1:2" x14ac:dyDescent="0.25">
      <c r="A55" s="2" t="s">
        <v>50</v>
      </c>
      <c r="B55" s="15">
        <f>660*3</f>
        <v>1980</v>
      </c>
    </row>
    <row r="56" spans="1:2" x14ac:dyDescent="0.25">
      <c r="A56" s="2" t="s">
        <v>51</v>
      </c>
      <c r="B56" s="15">
        <f>150*3</f>
        <v>450</v>
      </c>
    </row>
    <row r="57" spans="1:2" x14ac:dyDescent="0.25">
      <c r="A57" s="2" t="s">
        <v>52</v>
      </c>
      <c r="B57" s="15">
        <f>300*3</f>
        <v>900</v>
      </c>
    </row>
    <row r="58" spans="1:2" ht="19.5" customHeight="1" x14ac:dyDescent="0.25">
      <c r="A58" s="30" t="s">
        <v>29</v>
      </c>
      <c r="B58" s="15">
        <f>E35</f>
        <v>645756.37000000011</v>
      </c>
    </row>
    <row r="59" spans="1:2" x14ac:dyDescent="0.25">
      <c r="A59" s="16" t="s">
        <v>28</v>
      </c>
      <c r="B59" s="13">
        <f>B52+B54+B55+B56+B57-B58</f>
        <v>-579679.91800000018</v>
      </c>
    </row>
  </sheetData>
  <mergeCells count="30"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view="pageBreakPreview" topLeftCell="A47" zoomScaleSheetLayoutView="100" workbookViewId="0">
      <selection activeCell="B55" sqref="B55"/>
    </sheetView>
  </sheetViews>
  <sheetFormatPr defaultColWidth="9.140625" defaultRowHeight="15" x14ac:dyDescent="0.25"/>
  <cols>
    <col min="1" max="1" width="39" style="2" customWidth="1"/>
    <col min="2" max="2" width="16.57031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68" t="s">
        <v>11</v>
      </c>
      <c r="B1" s="68"/>
      <c r="C1" s="68"/>
      <c r="D1" s="68"/>
      <c r="E1" s="68"/>
    </row>
    <row r="2" spans="1:5" ht="38.25" customHeight="1" x14ac:dyDescent="0.25">
      <c r="A2" s="69" t="s">
        <v>12</v>
      </c>
      <c r="B2" s="70"/>
      <c r="C2" s="70"/>
      <c r="D2" s="70"/>
      <c r="E2" s="70"/>
    </row>
    <row r="3" spans="1:5" x14ac:dyDescent="0.25">
      <c r="A3" s="71" t="s">
        <v>89</v>
      </c>
      <c r="B3" s="71"/>
      <c r="C3" s="71"/>
      <c r="D3" s="71"/>
      <c r="E3" s="71"/>
    </row>
    <row r="4" spans="1:5" s="1" customFormat="1" ht="15.6" customHeight="1" x14ac:dyDescent="0.25">
      <c r="A4" s="21" t="s">
        <v>13</v>
      </c>
      <c r="B4" s="4"/>
      <c r="C4" s="4"/>
      <c r="D4" s="37"/>
      <c r="E4" s="37" t="s">
        <v>90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73" t="s">
        <v>0</v>
      </c>
      <c r="B6" s="73"/>
      <c r="C6" s="73"/>
      <c r="D6" s="73"/>
      <c r="E6" s="73"/>
    </row>
    <row r="7" spans="1:5" x14ac:dyDescent="0.25">
      <c r="A7" s="67" t="s">
        <v>37</v>
      </c>
      <c r="B7" s="67"/>
      <c r="C7" s="67"/>
      <c r="D7" s="67"/>
      <c r="E7" s="67"/>
    </row>
    <row r="8" spans="1:5" ht="15.75" customHeight="1" x14ac:dyDescent="0.25">
      <c r="A8" s="75" t="s">
        <v>1</v>
      </c>
      <c r="B8" s="75"/>
      <c r="C8" s="75"/>
      <c r="D8" s="75"/>
      <c r="E8" s="75"/>
    </row>
    <row r="9" spans="1:5" ht="13.9" customHeight="1" x14ac:dyDescent="0.25">
      <c r="A9" s="76" t="s">
        <v>55</v>
      </c>
      <c r="B9" s="76"/>
      <c r="C9" s="76"/>
      <c r="D9" s="76"/>
      <c r="E9" s="76"/>
    </row>
    <row r="10" spans="1:5" ht="26.25" customHeight="1" x14ac:dyDescent="0.25">
      <c r="A10" s="77" t="s">
        <v>14</v>
      </c>
      <c r="B10" s="78"/>
      <c r="C10" s="78"/>
      <c r="D10" s="78"/>
      <c r="E10" s="78"/>
    </row>
    <row r="11" spans="1:5" ht="30.75" customHeight="1" x14ac:dyDescent="0.25">
      <c r="A11" s="73" t="s">
        <v>38</v>
      </c>
      <c r="B11" s="73"/>
      <c r="C11" s="73"/>
      <c r="D11" s="73"/>
      <c r="E11" s="73"/>
    </row>
    <row r="12" spans="1:5" ht="14.25" customHeight="1" x14ac:dyDescent="0.25">
      <c r="A12" s="75" t="s">
        <v>15</v>
      </c>
      <c r="B12" s="79"/>
      <c r="C12" s="79"/>
      <c r="D12" s="79"/>
      <c r="E12" s="79"/>
    </row>
    <row r="13" spans="1:5" x14ac:dyDescent="0.25">
      <c r="A13" s="73" t="s">
        <v>22</v>
      </c>
      <c r="B13" s="73"/>
      <c r="C13" s="73"/>
      <c r="D13" s="73"/>
      <c r="E13" s="73"/>
    </row>
    <row r="14" spans="1:5" ht="21" customHeight="1" x14ac:dyDescent="0.25">
      <c r="A14" s="75" t="s">
        <v>2</v>
      </c>
      <c r="B14" s="79"/>
      <c r="C14" s="79"/>
      <c r="D14" s="79"/>
      <c r="E14" s="79"/>
    </row>
    <row r="15" spans="1:5" ht="14.25" customHeight="1" x14ac:dyDescent="0.25">
      <c r="A15" s="73" t="s">
        <v>58</v>
      </c>
      <c r="B15" s="73"/>
      <c r="C15" s="73"/>
      <c r="D15" s="73"/>
      <c r="E15" s="73"/>
    </row>
    <row r="16" spans="1:5" x14ac:dyDescent="0.25">
      <c r="A16" s="75" t="s">
        <v>16</v>
      </c>
      <c r="B16" s="79"/>
      <c r="C16" s="79"/>
      <c r="D16" s="79"/>
      <c r="E16" s="79"/>
    </row>
    <row r="17" spans="1:7" ht="32.25" customHeight="1" x14ac:dyDescent="0.25">
      <c r="A17" s="73" t="s">
        <v>17</v>
      </c>
      <c r="B17" s="73"/>
      <c r="C17" s="73"/>
      <c r="D17" s="73"/>
      <c r="E17" s="73"/>
    </row>
    <row r="18" spans="1:7" ht="64.5" customHeight="1" x14ac:dyDescent="0.25">
      <c r="A18" s="73" t="s">
        <v>39</v>
      </c>
      <c r="B18" s="73"/>
      <c r="C18" s="73"/>
      <c r="D18" s="73"/>
      <c r="E18" s="73"/>
    </row>
    <row r="19" spans="1:7" ht="36.75" customHeight="1" x14ac:dyDescent="0.25">
      <c r="A19" s="74" t="s">
        <v>60</v>
      </c>
      <c r="B19" s="74"/>
      <c r="C19" s="74"/>
      <c r="D19" s="74"/>
      <c r="E19" s="74"/>
    </row>
    <row r="20" spans="1:7" x14ac:dyDescent="0.25">
      <c r="A20" s="74"/>
      <c r="B20" s="74"/>
      <c r="C20" s="74"/>
      <c r="D20" s="74"/>
      <c r="E20" s="74"/>
      <c r="F20" s="2">
        <v>6500.4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18" t="s">
        <v>34</v>
      </c>
      <c r="B22" s="8" t="s">
        <v>40</v>
      </c>
      <c r="C22" s="3" t="s">
        <v>4</v>
      </c>
      <c r="D22" s="3">
        <v>20.55</v>
      </c>
      <c r="E22" s="7">
        <f>D22*F20*G20</f>
        <v>400749.66000000003</v>
      </c>
    </row>
    <row r="23" spans="1:7" ht="25.5" x14ac:dyDescent="0.25">
      <c r="A23" s="6" t="s">
        <v>31</v>
      </c>
      <c r="B23" s="8" t="s">
        <v>35</v>
      </c>
      <c r="C23" s="3" t="s">
        <v>4</v>
      </c>
      <c r="D23" s="3"/>
      <c r="E23" s="7">
        <v>4466.82</v>
      </c>
    </row>
    <row r="24" spans="1:7" x14ac:dyDescent="0.25">
      <c r="A24" s="6" t="s">
        <v>32</v>
      </c>
      <c r="B24" s="8" t="s">
        <v>23</v>
      </c>
      <c r="C24" s="3" t="s">
        <v>4</v>
      </c>
      <c r="D24" s="3">
        <v>5.6</v>
      </c>
      <c r="E24" s="7">
        <f>D24*F20*G20</f>
        <v>109206.72</v>
      </c>
    </row>
    <row r="25" spans="1:7" x14ac:dyDescent="0.25">
      <c r="A25" s="6" t="s">
        <v>44</v>
      </c>
      <c r="B25" s="8" t="s">
        <v>91</v>
      </c>
      <c r="C25" s="3" t="s">
        <v>24</v>
      </c>
      <c r="D25" s="3"/>
      <c r="E25" s="7">
        <v>8794.9</v>
      </c>
    </row>
    <row r="26" spans="1:7" x14ac:dyDescent="0.25">
      <c r="A26" s="6" t="s">
        <v>43</v>
      </c>
      <c r="B26" s="8" t="s">
        <v>91</v>
      </c>
      <c r="C26" s="3" t="s">
        <v>24</v>
      </c>
      <c r="D26" s="3"/>
      <c r="E26" s="7">
        <v>43613.94</v>
      </c>
    </row>
    <row r="27" spans="1:7" x14ac:dyDescent="0.25">
      <c r="A27" s="6" t="s">
        <v>45</v>
      </c>
      <c r="B27" s="8" t="s">
        <v>91</v>
      </c>
      <c r="C27" s="3" t="s">
        <v>24</v>
      </c>
      <c r="D27" s="3"/>
      <c r="E27" s="7">
        <v>26257.9</v>
      </c>
    </row>
    <row r="28" spans="1:7" x14ac:dyDescent="0.25">
      <c r="A28" s="6" t="s">
        <v>46</v>
      </c>
      <c r="B28" s="8" t="s">
        <v>91</v>
      </c>
      <c r="C28" s="3" t="s">
        <v>24</v>
      </c>
      <c r="D28" s="3"/>
      <c r="E28" s="7">
        <v>24539.53</v>
      </c>
    </row>
    <row r="29" spans="1:7" x14ac:dyDescent="0.25">
      <c r="A29" s="19" t="s">
        <v>36</v>
      </c>
      <c r="B29" s="8" t="s">
        <v>91</v>
      </c>
      <c r="C29" s="22" t="s">
        <v>24</v>
      </c>
      <c r="D29" s="3"/>
      <c r="E29" s="7">
        <v>5962</v>
      </c>
    </row>
    <row r="30" spans="1:7" ht="30" x14ac:dyDescent="0.25">
      <c r="A30" s="19" t="s">
        <v>142</v>
      </c>
      <c r="B30" s="8" t="s">
        <v>143</v>
      </c>
      <c r="C30" s="22" t="s">
        <v>24</v>
      </c>
      <c r="D30" s="3"/>
      <c r="E30" s="89">
        <v>-6981</v>
      </c>
    </row>
    <row r="31" spans="1:7" x14ac:dyDescent="0.25">
      <c r="A31" s="19" t="s">
        <v>99</v>
      </c>
      <c r="B31" s="8" t="s">
        <v>91</v>
      </c>
      <c r="C31" s="22" t="s">
        <v>24</v>
      </c>
      <c r="D31" s="3"/>
      <c r="E31" s="7">
        <v>170893.18</v>
      </c>
    </row>
    <row r="32" spans="1:7" ht="15.75" x14ac:dyDescent="0.25">
      <c r="A32" s="88" t="s">
        <v>93</v>
      </c>
      <c r="B32" s="25" t="s">
        <v>94</v>
      </c>
      <c r="C32" s="22" t="s">
        <v>24</v>
      </c>
      <c r="D32" s="25"/>
      <c r="E32" s="7">
        <v>8566.7099999999991</v>
      </c>
    </row>
    <row r="33" spans="1:5" ht="31.5" x14ac:dyDescent="0.25">
      <c r="A33" s="23" t="s">
        <v>96</v>
      </c>
      <c r="B33" s="25" t="s">
        <v>94</v>
      </c>
      <c r="C33" s="22" t="s">
        <v>54</v>
      </c>
      <c r="D33" s="25">
        <v>8</v>
      </c>
      <c r="E33" s="7">
        <f t="shared" ref="E33:E36" si="0">D33*260.07</f>
        <v>2080.56</v>
      </c>
    </row>
    <row r="34" spans="1:5" ht="31.5" x14ac:dyDescent="0.25">
      <c r="A34" s="23" t="s">
        <v>97</v>
      </c>
      <c r="B34" s="25" t="s">
        <v>95</v>
      </c>
      <c r="C34" s="22" t="s">
        <v>54</v>
      </c>
      <c r="D34" s="25">
        <v>5</v>
      </c>
      <c r="E34" s="7">
        <f t="shared" si="0"/>
        <v>1300.3499999999999</v>
      </c>
    </row>
    <row r="35" spans="1:5" ht="15.75" x14ac:dyDescent="0.25">
      <c r="A35" s="26" t="s">
        <v>92</v>
      </c>
      <c r="B35" s="25" t="s">
        <v>95</v>
      </c>
      <c r="C35" s="22" t="s">
        <v>54</v>
      </c>
      <c r="D35" s="25">
        <v>6</v>
      </c>
      <c r="E35" s="7">
        <f t="shared" si="0"/>
        <v>1560.42</v>
      </c>
    </row>
    <row r="36" spans="1:5" ht="15.75" x14ac:dyDescent="0.25">
      <c r="A36" s="24" t="s">
        <v>98</v>
      </c>
      <c r="B36" s="25" t="s">
        <v>95</v>
      </c>
      <c r="C36" s="22" t="s">
        <v>54</v>
      </c>
      <c r="D36" s="25">
        <v>8</v>
      </c>
      <c r="E36" s="7">
        <f t="shared" si="0"/>
        <v>2080.56</v>
      </c>
    </row>
    <row r="37" spans="1:5" ht="15.75" x14ac:dyDescent="0.25">
      <c r="A37" s="24"/>
      <c r="B37" s="25"/>
      <c r="C37" s="22"/>
      <c r="D37" s="25"/>
      <c r="E37" s="7"/>
    </row>
    <row r="38" spans="1:5" s="12" customFormat="1" x14ac:dyDescent="0.25">
      <c r="A38" s="20" t="s">
        <v>53</v>
      </c>
      <c r="B38" s="9"/>
      <c r="C38" s="10"/>
      <c r="D38" s="10">
        <f>SUM(D32:D35)</f>
        <v>19</v>
      </c>
      <c r="E38" s="11">
        <f>SUM(E22:E37)</f>
        <v>803092.25000000023</v>
      </c>
    </row>
    <row r="40" spans="1:5" ht="30.75" customHeight="1" x14ac:dyDescent="0.25">
      <c r="A40" s="81" t="s">
        <v>144</v>
      </c>
      <c r="B40" s="81"/>
      <c r="C40" s="81"/>
      <c r="D40" s="81"/>
      <c r="E40" s="81"/>
    </row>
    <row r="41" spans="1:5" ht="30.75" customHeight="1" x14ac:dyDescent="0.25">
      <c r="A41" s="73" t="s">
        <v>21</v>
      </c>
      <c r="B41" s="73"/>
      <c r="C41" s="73"/>
      <c r="D41" s="73"/>
      <c r="E41" s="73"/>
    </row>
    <row r="42" spans="1:5" x14ac:dyDescent="0.25">
      <c r="A42" s="73" t="s">
        <v>20</v>
      </c>
      <c r="B42" s="73"/>
      <c r="C42" s="73"/>
      <c r="D42" s="73"/>
      <c r="E42" s="73"/>
    </row>
    <row r="43" spans="1:5" ht="32.25" customHeight="1" x14ac:dyDescent="0.25">
      <c r="A43" s="73" t="s">
        <v>25</v>
      </c>
      <c r="B43" s="73"/>
      <c r="C43" s="73"/>
      <c r="D43" s="73"/>
      <c r="E43" s="73"/>
    </row>
    <row r="44" spans="1:5" x14ac:dyDescent="0.25">
      <c r="A44" s="73" t="s">
        <v>18</v>
      </c>
      <c r="B44" s="73"/>
      <c r="C44" s="73"/>
      <c r="D44" s="73"/>
      <c r="E44" s="73"/>
    </row>
    <row r="45" spans="1:5" x14ac:dyDescent="0.25">
      <c r="A45" s="82" t="s">
        <v>5</v>
      </c>
      <c r="B45" s="82"/>
      <c r="C45" s="82"/>
      <c r="D45" s="82"/>
      <c r="E45" s="82"/>
    </row>
    <row r="46" spans="1:5" x14ac:dyDescent="0.25">
      <c r="A46" s="73" t="s">
        <v>18</v>
      </c>
      <c r="B46" s="73"/>
      <c r="C46" s="73"/>
      <c r="D46" s="73"/>
      <c r="E46" s="73"/>
    </row>
    <row r="47" spans="1:5" x14ac:dyDescent="0.25">
      <c r="A47" s="83" t="s">
        <v>79</v>
      </c>
      <c r="B47" s="83"/>
      <c r="C47" s="83"/>
      <c r="D47" s="83"/>
      <c r="E47" s="83"/>
    </row>
    <row r="48" spans="1:5" x14ac:dyDescent="0.25">
      <c r="B48" s="80" t="s">
        <v>19</v>
      </c>
      <c r="C48" s="80"/>
      <c r="D48" s="80"/>
      <c r="E48" s="5" t="s">
        <v>6</v>
      </c>
    </row>
    <row r="49" spans="1:5" x14ac:dyDescent="0.25">
      <c r="A49" s="35"/>
      <c r="B49" s="35"/>
      <c r="C49" s="35"/>
      <c r="D49" s="35"/>
      <c r="E49" s="35"/>
    </row>
    <row r="50" spans="1:5" x14ac:dyDescent="0.25">
      <c r="A50" s="83" t="s">
        <v>41</v>
      </c>
      <c r="B50" s="83"/>
      <c r="C50" s="83"/>
      <c r="D50" s="83"/>
      <c r="E50" s="83"/>
    </row>
    <row r="51" spans="1:5" x14ac:dyDescent="0.25">
      <c r="B51" s="80" t="s">
        <v>19</v>
      </c>
      <c r="C51" s="80"/>
      <c r="D51" s="80"/>
      <c r="E51" s="5" t="s">
        <v>6</v>
      </c>
    </row>
    <row r="53" spans="1:5" x14ac:dyDescent="0.25">
      <c r="A53" s="17" t="s">
        <v>59</v>
      </c>
    </row>
    <row r="54" spans="1:5" x14ac:dyDescent="0.25">
      <c r="A54" s="12" t="s">
        <v>27</v>
      </c>
    </row>
    <row r="55" spans="1:5" x14ac:dyDescent="0.25">
      <c r="A55" s="2" t="s">
        <v>33</v>
      </c>
      <c r="B55" s="13">
        <f>'3кв'!B59</f>
        <v>-579679.91800000018</v>
      </c>
    </row>
    <row r="56" spans="1:5" ht="15.75" x14ac:dyDescent="0.25">
      <c r="A56" s="14" t="s">
        <v>131</v>
      </c>
      <c r="B56" s="15"/>
    </row>
    <row r="57" spans="1:5" x14ac:dyDescent="0.25">
      <c r="A57" s="2" t="s">
        <v>30</v>
      </c>
      <c r="B57" s="15">
        <v>741219.6</v>
      </c>
    </row>
    <row r="58" spans="1:5" x14ac:dyDescent="0.25">
      <c r="A58" s="2" t="s">
        <v>50</v>
      </c>
      <c r="B58" s="15">
        <f>660*3</f>
        <v>1980</v>
      </c>
    </row>
    <row r="59" spans="1:5" x14ac:dyDescent="0.25">
      <c r="A59" s="2" t="s">
        <v>51</v>
      </c>
      <c r="B59" s="15">
        <f>150*3</f>
        <v>450</v>
      </c>
    </row>
    <row r="60" spans="1:5" x14ac:dyDescent="0.25">
      <c r="A60" s="2" t="s">
        <v>52</v>
      </c>
      <c r="B60" s="15">
        <f>300*3</f>
        <v>900</v>
      </c>
    </row>
    <row r="61" spans="1:5" ht="19.5" customHeight="1" x14ac:dyDescent="0.25">
      <c r="A61" s="34" t="s">
        <v>29</v>
      </c>
      <c r="B61" s="15">
        <f>E38</f>
        <v>803092.25000000023</v>
      </c>
    </row>
    <row r="62" spans="1:5" x14ac:dyDescent="0.25">
      <c r="A62" s="16" t="s">
        <v>28</v>
      </c>
      <c r="B62" s="13">
        <f>B55+B57+B58+B59+B60-B61</f>
        <v>-638222.56800000044</v>
      </c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51:D51"/>
    <mergeCell ref="A20:E20"/>
    <mergeCell ref="A40:E40"/>
    <mergeCell ref="A41:E41"/>
    <mergeCell ref="A42:E42"/>
    <mergeCell ref="A43:E43"/>
    <mergeCell ref="A44:E44"/>
    <mergeCell ref="A45:E45"/>
    <mergeCell ref="A46:E46"/>
    <mergeCell ref="A47:E47"/>
    <mergeCell ref="B48:D48"/>
    <mergeCell ref="A50:E5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view="pageBreakPreview" topLeftCell="A31" zoomScaleSheetLayoutView="100" workbookViewId="0">
      <selection activeCell="C25" sqref="C25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20.14062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84" t="s">
        <v>100</v>
      </c>
      <c r="B1" s="84"/>
      <c r="C1" s="84"/>
      <c r="D1" s="38"/>
    </row>
    <row r="2" spans="1:4" ht="15.75" x14ac:dyDescent="0.25">
      <c r="A2" s="85" t="s">
        <v>101</v>
      </c>
      <c r="B2" s="85"/>
      <c r="C2" s="85"/>
      <c r="D2" s="14"/>
    </row>
    <row r="3" spans="1:4" ht="15.75" x14ac:dyDescent="0.25">
      <c r="A3" s="85" t="s">
        <v>102</v>
      </c>
      <c r="B3" s="85"/>
      <c r="C3" s="85"/>
      <c r="D3" s="14"/>
    </row>
    <row r="4" spans="1:4" ht="15.75" x14ac:dyDescent="0.25">
      <c r="A4" s="84" t="s">
        <v>130</v>
      </c>
      <c r="B4" s="84"/>
      <c r="C4" s="84"/>
      <c r="D4" s="38"/>
    </row>
    <row r="5" spans="1:4" ht="15.75" x14ac:dyDescent="0.25">
      <c r="A5" s="86"/>
      <c r="B5" s="86"/>
      <c r="C5" s="86"/>
      <c r="D5" s="1"/>
    </row>
    <row r="6" spans="1:4" ht="15.75" x14ac:dyDescent="0.25">
      <c r="A6" s="14"/>
      <c r="B6" s="39" t="s">
        <v>103</v>
      </c>
      <c r="C6" s="40">
        <f>'1кв'!B52</f>
        <v>-873636.25</v>
      </c>
      <c r="D6" s="41"/>
    </row>
    <row r="7" spans="1:4" ht="15.75" x14ac:dyDescent="0.25">
      <c r="A7" s="42" t="s">
        <v>104</v>
      </c>
      <c r="B7" s="39" t="s">
        <v>132</v>
      </c>
      <c r="C7" s="40"/>
      <c r="D7" s="41"/>
    </row>
    <row r="8" spans="1:4" ht="15.75" x14ac:dyDescent="0.25">
      <c r="A8" s="14"/>
      <c r="B8" s="43" t="s">
        <v>105</v>
      </c>
      <c r="C8" s="40"/>
      <c r="D8" s="41"/>
    </row>
    <row r="9" spans="1:4" ht="15.75" x14ac:dyDescent="0.25">
      <c r="A9" s="14"/>
      <c r="B9" s="6" t="s">
        <v>133</v>
      </c>
      <c r="C9" s="40"/>
      <c r="D9" s="41"/>
    </row>
    <row r="10" spans="1:4" ht="15.75" x14ac:dyDescent="0.25">
      <c r="A10" s="14"/>
      <c r="B10" s="6" t="s">
        <v>134</v>
      </c>
      <c r="C10" s="40"/>
      <c r="D10" s="41"/>
    </row>
    <row r="11" spans="1:4" ht="15.75" x14ac:dyDescent="0.25">
      <c r="A11" s="14"/>
      <c r="B11" s="6" t="s">
        <v>135</v>
      </c>
      <c r="C11" s="40"/>
      <c r="D11" s="41"/>
    </row>
    <row r="12" spans="1:4" ht="15.75" x14ac:dyDescent="0.25">
      <c r="A12" s="14"/>
      <c r="B12" s="6" t="s">
        <v>136</v>
      </c>
      <c r="C12" s="40"/>
      <c r="D12" s="41"/>
    </row>
    <row r="13" spans="1:4" ht="15.75" x14ac:dyDescent="0.25">
      <c r="B13" s="44" t="s">
        <v>106</v>
      </c>
      <c r="C13" s="45">
        <f>'1кв'!B54+'2кв'!B54+'3кв'!B54+'4кв'!B57</f>
        <v>2876429.56</v>
      </c>
      <c r="D13" s="46"/>
    </row>
    <row r="14" spans="1:4" ht="30" x14ac:dyDescent="0.25">
      <c r="B14" s="18" t="s">
        <v>108</v>
      </c>
      <c r="C14" s="45">
        <f>'1кв'!B55+'2кв'!B55+'3кв'!B55+'4кв'!B58</f>
        <v>7920</v>
      </c>
      <c r="D14" s="46"/>
    </row>
    <row r="15" spans="1:4" ht="30" x14ac:dyDescent="0.25">
      <c r="B15" s="18" t="s">
        <v>107</v>
      </c>
      <c r="C15" s="45">
        <f>'1кв'!B56+'2кв'!B56+'3кв'!B56+'4кв'!B59</f>
        <v>1800</v>
      </c>
      <c r="D15" s="46"/>
    </row>
    <row r="16" spans="1:4" ht="30" x14ac:dyDescent="0.25">
      <c r="A16" s="42"/>
      <c r="B16" s="18" t="s">
        <v>109</v>
      </c>
      <c r="C16" s="45">
        <f>'1кв'!B57+'2кв'!B57+'3кв'!B57+'4кв'!B60</f>
        <v>3600</v>
      </c>
      <c r="D16" s="46"/>
    </row>
    <row r="17" spans="1:5" ht="15.75" x14ac:dyDescent="0.25">
      <c r="A17" s="47"/>
      <c r="B17" s="44" t="s">
        <v>110</v>
      </c>
      <c r="C17" s="48">
        <f>SUM(C13:C16)</f>
        <v>2889749.56</v>
      </c>
      <c r="D17" s="41"/>
    </row>
    <row r="18" spans="1:5" ht="15.75" x14ac:dyDescent="0.25">
      <c r="A18" s="1"/>
      <c r="B18" s="87"/>
      <c r="C18" s="87"/>
      <c r="D18" s="49"/>
    </row>
    <row r="19" spans="1:5" ht="15.75" x14ac:dyDescent="0.25">
      <c r="A19" s="50" t="s">
        <v>111</v>
      </c>
      <c r="B19" s="51" t="s">
        <v>34</v>
      </c>
      <c r="C19" s="52">
        <f>'1кв'!E22+'2кв'!E22+'3кв'!E22+'4кв'!E22</f>
        <v>1537474.608</v>
      </c>
      <c r="D19" s="49"/>
    </row>
    <row r="20" spans="1:5" ht="15.75" x14ac:dyDescent="0.25">
      <c r="A20" s="50"/>
      <c r="B20" s="6" t="s">
        <v>112</v>
      </c>
      <c r="C20" s="52">
        <f>'1кв'!E23+'2кв'!E23+'3кв'!E23+'4кв'!E23</f>
        <v>14938.32</v>
      </c>
      <c r="D20" s="49"/>
    </row>
    <row r="21" spans="1:5" ht="15.75" x14ac:dyDescent="0.25">
      <c r="A21" s="50"/>
      <c r="B21" s="53" t="s">
        <v>32</v>
      </c>
      <c r="C21" s="52">
        <f>'1кв'!E24+'2кв'!E24+'3кв'!E24+'4кв'!E24</f>
        <v>413425.43999999994</v>
      </c>
      <c r="D21" s="49"/>
    </row>
    <row r="22" spans="1:5" ht="15.75" x14ac:dyDescent="0.25">
      <c r="A22" s="50"/>
      <c r="B22" s="6" t="s">
        <v>113</v>
      </c>
      <c r="C22" s="52">
        <f>'1кв'!E25+'2кв'!E25+'3кв'!E25+'4кв'!E25</f>
        <v>33566.370000000003</v>
      </c>
      <c r="D22" s="49"/>
    </row>
    <row r="23" spans="1:5" ht="15.75" x14ac:dyDescent="0.25">
      <c r="A23" s="50"/>
      <c r="B23" s="6" t="s">
        <v>114</v>
      </c>
      <c r="C23" s="52">
        <f>'1кв'!E26+'2кв'!E26+'3кв'!E26+'4кв'!E26</f>
        <v>174455.76</v>
      </c>
      <c r="D23" s="49"/>
    </row>
    <row r="24" spans="1:5" ht="15.75" x14ac:dyDescent="0.25">
      <c r="A24" s="50"/>
      <c r="B24" s="6" t="s">
        <v>115</v>
      </c>
      <c r="C24" s="52">
        <f>'1кв'!E27+'2кв'!E27+'3кв'!E27+'4кв'!E27</f>
        <v>108596.35</v>
      </c>
      <c r="D24" s="49"/>
    </row>
    <row r="25" spans="1:5" ht="15.75" x14ac:dyDescent="0.25">
      <c r="A25" s="50"/>
      <c r="B25" s="6" t="s">
        <v>116</v>
      </c>
      <c r="C25" s="52">
        <f>'1кв'!E28+'2кв'!E28+'3кв'!E28+'4кв'!E28</f>
        <v>95632.55</v>
      </c>
      <c r="D25" s="49"/>
    </row>
    <row r="26" spans="1:5" ht="15.75" x14ac:dyDescent="0.25">
      <c r="A26" s="1"/>
      <c r="B26" s="6" t="s">
        <v>117</v>
      </c>
      <c r="C26" s="52">
        <f>'1кв'!E29+'2кв'!E29+'3кв'!E29+'4кв'!E29</f>
        <v>50723.7</v>
      </c>
      <c r="D26" s="49">
        <f>C26-50180.68</f>
        <v>543.0199999999968</v>
      </c>
      <c r="E26" s="54"/>
    </row>
    <row r="27" spans="1:5" ht="30" x14ac:dyDescent="0.25">
      <c r="A27" s="1"/>
      <c r="B27" s="6" t="s">
        <v>141</v>
      </c>
      <c r="C27" s="52">
        <f>'4кв'!E30</f>
        <v>-6981</v>
      </c>
      <c r="D27" s="49"/>
      <c r="E27" s="54">
        <f>C20+C27</f>
        <v>7957.32</v>
      </c>
    </row>
    <row r="28" spans="1:5" ht="15.75" x14ac:dyDescent="0.25">
      <c r="A28" s="50"/>
      <c r="B28" s="55" t="s">
        <v>137</v>
      </c>
      <c r="C28" s="52">
        <f>'1кв'!E30+'1кв'!E31+'1кв'!E33+'2кв'!E30+'2кв'!E31+'2кв'!E32+'2кв'!E33+'3кв'!E30+'3кв'!E31+'3кв'!E32+'3кв'!E33+'4кв'!E33+'4кв'!E34+'4кв'!E35+'4кв'!E36</f>
        <v>40075.889999999992</v>
      </c>
      <c r="D28" s="49"/>
    </row>
    <row r="29" spans="1:5" ht="15.75" x14ac:dyDescent="0.25">
      <c r="A29" s="50"/>
      <c r="B29" s="56" t="s">
        <v>118</v>
      </c>
      <c r="C29" s="52">
        <f>SUM(C31:C34)</f>
        <v>192427.88999999998</v>
      </c>
      <c r="D29" s="49"/>
    </row>
    <row r="30" spans="1:5" ht="15.75" x14ac:dyDescent="0.25">
      <c r="A30" s="50"/>
      <c r="B30" s="43" t="s">
        <v>105</v>
      </c>
      <c r="C30" s="52"/>
      <c r="D30" s="49"/>
    </row>
    <row r="31" spans="1:5" ht="15.75" x14ac:dyDescent="0.25">
      <c r="A31" s="50"/>
      <c r="B31" s="6" t="s">
        <v>138</v>
      </c>
      <c r="C31" s="52">
        <f>'1кв'!E32</f>
        <v>12968</v>
      </c>
      <c r="D31" s="49"/>
    </row>
    <row r="32" spans="1:5" ht="15.75" x14ac:dyDescent="0.25">
      <c r="A32" s="50"/>
      <c r="B32" s="6" t="s">
        <v>139</v>
      </c>
      <c r="C32" s="52">
        <f>'4кв'!E31</f>
        <v>170893.18</v>
      </c>
      <c r="D32" s="49"/>
    </row>
    <row r="33" spans="1:5" ht="15.75" x14ac:dyDescent="0.25">
      <c r="A33" s="50"/>
      <c r="B33" s="33" t="s">
        <v>140</v>
      </c>
      <c r="C33" s="52">
        <f>'4кв'!E32</f>
        <v>8566.7099999999991</v>
      </c>
      <c r="D33" s="49"/>
    </row>
    <row r="34" spans="1:5" ht="15.75" x14ac:dyDescent="0.25">
      <c r="A34" s="50"/>
      <c r="B34" s="57"/>
      <c r="C34" s="52"/>
      <c r="D34" s="49"/>
    </row>
    <row r="35" spans="1:5" ht="15.75" x14ac:dyDescent="0.25">
      <c r="A35" s="1"/>
      <c r="B35" s="58" t="s">
        <v>119</v>
      </c>
      <c r="C35" s="59">
        <f>SUM(C19:C29)</f>
        <v>2654335.8780000005</v>
      </c>
      <c r="D35" s="49"/>
      <c r="E35" s="54"/>
    </row>
    <row r="36" spans="1:5" ht="15.75" x14ac:dyDescent="0.25">
      <c r="A36" s="1"/>
      <c r="B36" s="60" t="s">
        <v>120</v>
      </c>
      <c r="C36" s="61">
        <f>C6+C17-C35</f>
        <v>-638222.56800000044</v>
      </c>
      <c r="D36" s="49"/>
    </row>
    <row r="37" spans="1:5" ht="15.75" x14ac:dyDescent="0.25">
      <c r="A37" s="1"/>
      <c r="B37" s="42"/>
      <c r="C37" s="42"/>
      <c r="D37" s="49"/>
    </row>
    <row r="38" spans="1:5" ht="15.75" x14ac:dyDescent="0.25">
      <c r="A38" s="1"/>
      <c r="B38" s="62" t="s">
        <v>121</v>
      </c>
      <c r="C38" s="62"/>
      <c r="D38" s="49"/>
    </row>
    <row r="39" spans="1:5" ht="15.75" x14ac:dyDescent="0.25">
      <c r="A39" s="1"/>
      <c r="B39" s="62" t="s">
        <v>122</v>
      </c>
      <c r="C39" s="63">
        <v>375400.05</v>
      </c>
      <c r="D39" s="49"/>
    </row>
    <row r="40" spans="1:5" ht="15.75" x14ac:dyDescent="0.25">
      <c r="A40" s="1"/>
      <c r="B40" s="64" t="s">
        <v>123</v>
      </c>
      <c r="C40" s="65">
        <v>406559.78</v>
      </c>
      <c r="D40" s="49"/>
    </row>
    <row r="41" spans="1:5" ht="15.75" x14ac:dyDescent="0.25">
      <c r="A41" s="1"/>
      <c r="B41" s="62" t="s">
        <v>124</v>
      </c>
      <c r="C41" s="66">
        <f>C40-C39</f>
        <v>31159.73000000004</v>
      </c>
      <c r="D41" s="49"/>
    </row>
    <row r="42" spans="1:5" ht="15.75" x14ac:dyDescent="0.25">
      <c r="A42" s="1"/>
      <c r="B42" s="42"/>
      <c r="C42" s="42"/>
      <c r="D42" s="49"/>
    </row>
    <row r="43" spans="1:5" ht="15.75" x14ac:dyDescent="0.25">
      <c r="A43" s="1"/>
      <c r="B43" s="42"/>
      <c r="C43" s="42"/>
      <c r="D43" s="49"/>
    </row>
    <row r="44" spans="1:5" ht="15.75" x14ac:dyDescent="0.25">
      <c r="A44" s="1" t="s">
        <v>125</v>
      </c>
      <c r="B44" s="42" t="s">
        <v>126</v>
      </c>
      <c r="C44" s="42"/>
      <c r="D44" s="49"/>
    </row>
    <row r="45" spans="1:5" ht="15.75" x14ac:dyDescent="0.25">
      <c r="A45" s="1"/>
      <c r="B45" s="42" t="s">
        <v>127</v>
      </c>
      <c r="C45" s="42"/>
      <c r="D45" s="49"/>
    </row>
    <row r="46" spans="1:5" ht="15.75" x14ac:dyDescent="0.25">
      <c r="A46" s="1"/>
      <c r="B46" s="42" t="s">
        <v>128</v>
      </c>
      <c r="C46" s="42"/>
      <c r="D46" s="49"/>
    </row>
    <row r="47" spans="1:5" ht="15.75" x14ac:dyDescent="0.25">
      <c r="A47" s="1"/>
      <c r="B47" s="42"/>
      <c r="C47" s="42"/>
      <c r="D47" s="49"/>
    </row>
    <row r="48" spans="1:5" ht="15.75" x14ac:dyDescent="0.25">
      <c r="A48" s="1"/>
      <c r="B48" s="42"/>
      <c r="C48" s="42"/>
      <c r="D48" s="49"/>
    </row>
    <row r="49" spans="1:4" ht="15.75" x14ac:dyDescent="0.25">
      <c r="A49" s="1"/>
      <c r="B49" s="42" t="s">
        <v>129</v>
      </c>
      <c r="C49" s="42"/>
      <c r="D49" s="49"/>
    </row>
    <row r="50" spans="1:4" ht="15.75" x14ac:dyDescent="0.25">
      <c r="A50" s="1"/>
      <c r="B50" s="42"/>
      <c r="C50" s="42"/>
      <c r="D50" s="49"/>
    </row>
    <row r="51" spans="1:4" ht="15.75" x14ac:dyDescent="0.25">
      <c r="A51" s="1"/>
      <c r="B51" s="42"/>
      <c r="C51" s="42"/>
      <c r="D51" s="49"/>
    </row>
  </sheetData>
  <mergeCells count="6">
    <mergeCell ref="B18:C18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2024-02-28T06:28:14Z</dcterms:modified>
</cp:coreProperties>
</file>